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użytkownik\Documents\Moje dokumenty 2020 WCRS\DIETY - FORMULARZE WYPŁATY NA KONTO\Ostateczne wersje\"/>
    </mc:Choice>
  </mc:AlternateContent>
  <xr:revisionPtr revIDLastSave="0" documentId="13_ncr:1_{E0C246DA-FF52-487C-A959-3D82D262218F}" xr6:coauthVersionLast="45" xr6:coauthVersionMax="45" xr10:uidLastSave="{00000000-0000-0000-0000-000000000000}"/>
  <workbookProtection workbookAlgorithmName="SHA-512" workbookHashValue="Tq3POaWlqI681ug/59efaqEWHWQBISSiki7Q611nhlg2z7S7iGKIsqojW4bSPOje+T0HS60JuWI8ebr1AYkHwQ==" workbookSaltValue="wRwHZCfQC+XozkbYFxYf4w==" workbookSpinCount="100000" lockStructure="1"/>
  <bookViews>
    <workbookView xWindow="-120" yWindow="-120" windowWidth="29040" windowHeight="15990" tabRatio="211" xr2:uid="{00000000-000D-0000-FFFF-FFFF00000000}"/>
  </bookViews>
  <sheets>
    <sheet name="rozliczenie" sheetId="1" r:id="rId1"/>
  </sheets>
  <definedNames>
    <definedName name="_xlnm.Print_Area" localSheetId="0">rozliczenie!$A$1:$I$48</definedName>
  </definedNames>
  <calcPr calcId="181029"/>
</workbook>
</file>

<file path=xl/calcChain.xml><?xml version="1.0" encoding="utf-8"?>
<calcChain xmlns="http://schemas.openxmlformats.org/spreadsheetml/2006/main">
  <c r="C45" i="1" l="1"/>
  <c r="D9" i="1" l="1"/>
  <c r="D10" i="1"/>
  <c r="D11" i="1" s="1"/>
  <c r="C41" i="1" s="1"/>
  <c r="A70" i="1" l="1"/>
  <c r="A82" i="1" l="1"/>
  <c r="F39" i="1" l="1"/>
  <c r="A72" i="1" l="1"/>
  <c r="D70" i="1" s="1"/>
  <c r="E70" i="1" s="1"/>
  <c r="H23" i="1"/>
  <c r="J6" i="1"/>
  <c r="J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B72" i="1" l="1"/>
  <c r="J73" i="1"/>
  <c r="J82" i="1" s="1"/>
  <c r="C72" i="1"/>
  <c r="A50" i="1" l="1"/>
  <c r="H7" i="1"/>
  <c r="A62" i="1"/>
  <c r="C75" i="1"/>
  <c r="C80" i="1"/>
  <c r="C78" i="1"/>
  <c r="C81" i="1"/>
  <c r="C73" i="1"/>
  <c r="C76" i="1"/>
  <c r="C79" i="1"/>
  <c r="C77" i="1"/>
  <c r="C74" i="1"/>
  <c r="D72" i="1"/>
  <c r="D80" i="1" s="1"/>
  <c r="B76" i="1"/>
  <c r="B77" i="1"/>
  <c r="B81" i="1"/>
  <c r="B79" i="1"/>
  <c r="B74" i="1"/>
  <c r="B75" i="1"/>
  <c r="B78" i="1"/>
  <c r="B80" i="1"/>
  <c r="A52" i="1"/>
  <c r="D50" i="1" s="1"/>
  <c r="E50" i="1" s="1"/>
  <c r="D76" i="1" l="1"/>
  <c r="D79" i="1"/>
  <c r="D77" i="1"/>
  <c r="D81" i="1"/>
  <c r="D74" i="1"/>
  <c r="D75" i="1"/>
  <c r="E73" i="1"/>
  <c r="E82" i="1" s="1"/>
  <c r="D73" i="1"/>
  <c r="B73" i="1"/>
  <c r="B82" i="1" s="1"/>
  <c r="F72" i="1"/>
  <c r="H72" i="1" s="1"/>
  <c r="D78" i="1"/>
  <c r="C82" i="1"/>
  <c r="J53" i="1"/>
  <c r="J62" i="1" s="1"/>
  <c r="B52" i="1"/>
  <c r="D52" i="1" s="1"/>
  <c r="F52" i="1" s="1"/>
  <c r="C52" i="1"/>
  <c r="H81" i="1" l="1"/>
  <c r="G73" i="1"/>
  <c r="H80" i="1"/>
  <c r="H74" i="1"/>
  <c r="H73" i="1"/>
  <c r="H77" i="1"/>
  <c r="H78" i="1"/>
  <c r="H76" i="1"/>
  <c r="H75" i="1"/>
  <c r="H79" i="1"/>
  <c r="F79" i="1"/>
  <c r="F80" i="1"/>
  <c r="F73" i="1"/>
  <c r="F78" i="1"/>
  <c r="F77" i="1"/>
  <c r="F75" i="1"/>
  <c r="F76" i="1"/>
  <c r="F81" i="1"/>
  <c r="F74" i="1"/>
  <c r="D82" i="1"/>
  <c r="G72" i="1"/>
  <c r="I72" i="1" s="1"/>
  <c r="I73" i="1" s="1"/>
  <c r="C61" i="1"/>
  <c r="C59" i="1"/>
  <c r="C56" i="1"/>
  <c r="C57" i="1"/>
  <c r="C58" i="1"/>
  <c r="C60" i="1"/>
  <c r="C53" i="1"/>
  <c r="C55" i="1"/>
  <c r="C54" i="1"/>
  <c r="G52" i="1"/>
  <c r="I52" i="1" s="1"/>
  <c r="I53" i="1" s="1"/>
  <c r="F55" i="1"/>
  <c r="F57" i="1"/>
  <c r="F54" i="1"/>
  <c r="F61" i="1"/>
  <c r="F60" i="1"/>
  <c r="F58" i="1"/>
  <c r="F56" i="1"/>
  <c r="F59" i="1"/>
  <c r="F53" i="1"/>
  <c r="D54" i="1"/>
  <c r="E53" i="1"/>
  <c r="E62" i="1" s="1"/>
  <c r="D53" i="1"/>
  <c r="B53" i="1"/>
  <c r="H52" i="1"/>
  <c r="B60" i="1"/>
  <c r="B57" i="1"/>
  <c r="B59" i="1"/>
  <c r="B61" i="1"/>
  <c r="B56" i="1"/>
  <c r="B58" i="1"/>
  <c r="B54" i="1"/>
  <c r="B55" i="1"/>
  <c r="D60" i="1"/>
  <c r="D59" i="1"/>
  <c r="D57" i="1"/>
  <c r="D61" i="1"/>
  <c r="D58" i="1"/>
  <c r="D56" i="1"/>
  <c r="D55" i="1"/>
  <c r="G80" i="1" l="1"/>
  <c r="G74" i="1"/>
  <c r="I77" i="1"/>
  <c r="G81" i="1"/>
  <c r="G75" i="1"/>
  <c r="G78" i="1"/>
  <c r="I76" i="1"/>
  <c r="G76" i="1"/>
  <c r="G77" i="1"/>
  <c r="G79" i="1"/>
  <c r="I74" i="1"/>
  <c r="I79" i="1"/>
  <c r="I81" i="1"/>
  <c r="I75" i="1"/>
  <c r="I78" i="1"/>
  <c r="I80" i="1"/>
  <c r="F82" i="1"/>
  <c r="H82" i="1"/>
  <c r="B62" i="1"/>
  <c r="F62" i="1"/>
  <c r="C62" i="1"/>
  <c r="D62" i="1"/>
  <c r="G55" i="1"/>
  <c r="I57" i="1"/>
  <c r="G57" i="1"/>
  <c r="G59" i="1"/>
  <c r="G60" i="1"/>
  <c r="G61" i="1"/>
  <c r="G58" i="1"/>
  <c r="G54" i="1"/>
  <c r="G56" i="1"/>
  <c r="I54" i="1"/>
  <c r="I59" i="1"/>
  <c r="I58" i="1"/>
  <c r="I61" i="1"/>
  <c r="I55" i="1"/>
  <c r="I56" i="1"/>
  <c r="I60" i="1"/>
  <c r="H58" i="1"/>
  <c r="H56" i="1"/>
  <c r="H53" i="1"/>
  <c r="G53" i="1"/>
  <c r="H61" i="1"/>
  <c r="H54" i="1"/>
  <c r="H59" i="1"/>
  <c r="H57" i="1"/>
  <c r="H55" i="1"/>
  <c r="H60" i="1"/>
  <c r="I82" i="1" l="1"/>
  <c r="G82" i="1"/>
  <c r="G62" i="1"/>
  <c r="H62" i="1"/>
  <c r="I62" i="1"/>
  <c r="A83" i="1" l="1"/>
  <c r="F45" i="1" s="1"/>
  <c r="A63" i="1"/>
  <c r="F41" i="1" s="1"/>
</calcChain>
</file>

<file path=xl/sharedStrings.xml><?xml version="1.0" encoding="utf-8"?>
<sst xmlns="http://schemas.openxmlformats.org/spreadsheetml/2006/main" count="69" uniqueCount="52">
  <si>
    <t>pieczątka Zarządu Osiedla</t>
  </si>
  <si>
    <t>........... 
Nr dowodu</t>
  </si>
  <si>
    <t>Załączone dowody sprawdzono pod 
względem merytorycznym</t>
  </si>
  <si>
    <t>Data</t>
  </si>
  <si>
    <t>Lp.</t>
  </si>
  <si>
    <t>Zestawienie wydatków (dokumentów)</t>
  </si>
  <si>
    <t>Kwota</t>
  </si>
  <si>
    <t>Zestawienie i załączone dowody
 sprawdzono pod względem formalnym 
i rachunkowym</t>
  </si>
  <si>
    <t xml:space="preserve">
  .................
Podpis pracownika
 rozliczającego</t>
  </si>
  <si>
    <t>Zatwierdzono</t>
  </si>
  <si>
    <t>Główny Księgowy</t>
  </si>
  <si>
    <t>......................</t>
  </si>
  <si>
    <t>Podpis i pieczątka</t>
  </si>
  <si>
    <t>Dyrektor</t>
  </si>
  <si>
    <t>Razem:</t>
  </si>
  <si>
    <t xml:space="preserve">Słownie: </t>
  </si>
  <si>
    <t>.................              ........................</t>
  </si>
  <si>
    <t>data                    podpis kasjera</t>
  </si>
  <si>
    <t>ZESTAWIENIE WYDATKÓW
KARTA PŁATNICZA</t>
  </si>
  <si>
    <t>Kwota pobranej gotówki z bankomatu</t>
  </si>
  <si>
    <t>Kwota zasilenia konta karty płatniczej</t>
  </si>
  <si>
    <t>Razem wydatkowano wg zestawienia (gotówka i karta)</t>
  </si>
  <si>
    <t>Wydatkowano kartą bezgotówkowo</t>
  </si>
  <si>
    <t>Wydatkowano gotówką -
środki wypłacone z bankomatu</t>
  </si>
  <si>
    <t>Razem do zwrotu (z konta karty i pozostałej gotówki)</t>
  </si>
  <si>
    <t>Przewodniczący Zarządu:</t>
  </si>
  <si>
    <t>....................
Data</t>
  </si>
  <si>
    <t>...................
Podpis i pieczątka Przewodniczącego Zarządu</t>
  </si>
  <si>
    <t>data zasilenia:</t>
  </si>
  <si>
    <t>Wpłacono w kasie niewydatkowaną kwotę:</t>
  </si>
  <si>
    <t>Zatwierdzono do przelewu niewydatkowaną kwotę:</t>
  </si>
  <si>
    <t>z konta karty płatniczej:</t>
  </si>
  <si>
    <t>na konto podstawowe osiedli:  20 1020 5226 0000 6202 0418 4297</t>
  </si>
  <si>
    <t>do zwrotu</t>
  </si>
  <si>
    <t xml:space="preserve">
...................
Data
</t>
  </si>
  <si>
    <t xml:space="preserve">  ____ ______ ______ ______ ______ ______ ______</t>
  </si>
  <si>
    <t>Druk zestawienia wydatków - karta płatnicza (ver 1)</t>
  </si>
  <si>
    <t>grosze:</t>
  </si>
  <si>
    <t>bez groszy</t>
  </si>
  <si>
    <t>10-tysiące</t>
  </si>
  <si>
    <t>10-19 tysięcy</t>
  </si>
  <si>
    <t>1-tysiące</t>
  </si>
  <si>
    <t>tysiące przy okrągłych</t>
  </si>
  <si>
    <t>setki</t>
  </si>
  <si>
    <t>dziesiątki</t>
  </si>
  <si>
    <t>10-19</t>
  </si>
  <si>
    <t>poj</t>
  </si>
  <si>
    <t>zł</t>
  </si>
  <si>
    <t>Jan Kowalski (DRUK Z PRZYKŁADOWYM WYPEŁNIENIEM)</t>
  </si>
  <si>
    <t>Faktura numer x</t>
  </si>
  <si>
    <t>Faktura numer y</t>
  </si>
  <si>
    <t>Faktura numer z (gotówka)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</si>
</sst>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\ &quot;zł&quot;"/>
    <numFmt numFmtId="166" formatCode="0.00_ ;\-0.00\ "/>
  </numFmts>
  <fonts count="11" x14ac:knownFonts="1">
    <font>
      <sz val="10"/>
      <name val="Arial"/>
      <family val="2"/>
      <charset val="238"/>
    </font>
    <font>
      <sz val="10"/>
      <name val="Verdana"/>
      <family val="2"/>
      <charset val="1"/>
    </font>
    <font>
      <sz val="8"/>
      <name val="Verdana"/>
      <family val="2"/>
      <charset val="1"/>
    </font>
    <font>
      <sz val="8"/>
      <name val="Verdana"/>
      <family val="2"/>
      <charset val="238"/>
    </font>
    <font>
      <sz val="6"/>
      <name val="Verdana"/>
      <family val="2"/>
      <charset val="1"/>
    </font>
    <font>
      <sz val="6"/>
      <name val="Verdana"/>
      <family val="2"/>
      <charset val="238"/>
    </font>
    <font>
      <sz val="6"/>
      <color indexed="8"/>
      <name val="Verdana"/>
      <family val="2"/>
      <charset val="1"/>
    </font>
    <font>
      <b/>
      <sz val="6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vertical="center"/>
    </xf>
    <xf numFmtId="0" fontId="1" fillId="0" borderId="0" xfId="0" applyFont="1" applyAlignment="1"/>
    <xf numFmtId="0" fontId="1" fillId="0" borderId="0" xfId="0" applyFont="1" applyProtection="1"/>
    <xf numFmtId="0" fontId="1" fillId="0" borderId="0" xfId="0" applyFont="1" applyFill="1" applyAlignment="1">
      <alignment vertical="center"/>
    </xf>
    <xf numFmtId="0" fontId="0" fillId="0" borderId="0" xfId="0" applyProtection="1">
      <protection hidden="1"/>
    </xf>
    <xf numFmtId="0" fontId="8" fillId="0" borderId="0" xfId="0" applyFont="1"/>
    <xf numFmtId="0" fontId="9" fillId="0" borderId="0" xfId="0" applyFont="1"/>
    <xf numFmtId="49" fontId="0" fillId="0" borderId="0" xfId="0" applyNumberFormat="1" applyAlignment="1" applyProtection="1">
      <alignment horizontal="center"/>
      <protection hidden="1"/>
    </xf>
    <xf numFmtId="0" fontId="10" fillId="0" borderId="0" xfId="0" applyFont="1" applyAlignment="1">
      <alignment vertical="center"/>
    </xf>
    <xf numFmtId="165" fontId="1" fillId="0" borderId="9" xfId="0" applyNumberFormat="1" applyFont="1" applyFill="1" applyBorder="1" applyAlignment="1" applyProtection="1">
      <alignment horizontal="right" vertical="center" wrapText="1"/>
    </xf>
    <xf numFmtId="165" fontId="1" fillId="0" borderId="11" xfId="0" applyNumberFormat="1" applyFont="1" applyFill="1" applyBorder="1" applyAlignment="1" applyProtection="1">
      <alignment horizontal="right" vertical="center" wrapText="1"/>
    </xf>
    <xf numFmtId="165" fontId="1" fillId="0" borderId="10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6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5" fontId="1" fillId="0" borderId="9" xfId="0" applyNumberFormat="1" applyFont="1" applyBorder="1" applyAlignment="1" applyProtection="1">
      <alignment horizontal="right" vertical="center"/>
      <protection hidden="1"/>
    </xf>
    <xf numFmtId="165" fontId="1" fillId="0" borderId="11" xfId="0" applyNumberFormat="1" applyFont="1" applyBorder="1" applyAlignment="1" applyProtection="1">
      <alignment horizontal="right" vertical="center"/>
      <protection hidden="1"/>
    </xf>
    <xf numFmtId="165" fontId="1" fillId="0" borderId="10" xfId="0" applyNumberFormat="1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5" fontId="1" fillId="0" borderId="1" xfId="0" applyNumberFormat="1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65" fontId="1" fillId="2" borderId="9" xfId="0" applyNumberFormat="1" applyFont="1" applyFill="1" applyBorder="1" applyAlignment="1" applyProtection="1">
      <alignment horizontal="right" vertical="center"/>
      <protection locked="0"/>
    </xf>
    <xf numFmtId="165" fontId="1" fillId="2" borderId="1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65" fontId="1" fillId="2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horizontal="right" vertical="center" indent="1"/>
      <protection hidden="1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5" fontId="1" fillId="2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49" fontId="2" fillId="3" borderId="11" xfId="0" applyNumberFormat="1" applyFont="1" applyFill="1" applyBorder="1" applyAlignment="1" applyProtection="1">
      <alignment horizontal="left"/>
      <protection locked="0"/>
    </xf>
    <xf numFmtId="49" fontId="2" fillId="3" borderId="10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84"/>
  <sheetViews>
    <sheetView tabSelected="1" zoomScaleNormal="100" workbookViewId="0">
      <selection activeCell="L17" sqref="L17"/>
    </sheetView>
  </sheetViews>
  <sheetFormatPr defaultColWidth="11.5703125" defaultRowHeight="12.75" x14ac:dyDescent="0.2"/>
  <cols>
    <col min="1" max="1" width="5.7109375" style="1" customWidth="1"/>
    <col min="2" max="2" width="17.42578125" style="1" customWidth="1"/>
    <col min="3" max="3" width="4.7109375" style="1" customWidth="1"/>
    <col min="4" max="4" width="7.42578125" style="1" customWidth="1"/>
    <col min="5" max="5" width="13.140625" style="1" customWidth="1"/>
    <col min="6" max="6" width="7.42578125" style="1" customWidth="1"/>
    <col min="7" max="7" width="5.85546875" style="1" customWidth="1"/>
    <col min="8" max="8" width="12.5703125" style="1" customWidth="1"/>
    <col min="9" max="9" width="12.140625" style="1" customWidth="1"/>
    <col min="10" max="11" width="11.5703125" style="1"/>
    <col min="12" max="12" width="18.85546875" style="1" customWidth="1"/>
    <col min="13" max="13" width="25.42578125" style="1" customWidth="1"/>
    <col min="14" max="14" width="24.85546875" style="1" customWidth="1"/>
    <col min="15" max="15" width="28.7109375" style="1" customWidth="1"/>
    <col min="16" max="16" width="19.5703125" style="1" customWidth="1"/>
    <col min="17" max="17" width="21.85546875" style="1" customWidth="1"/>
    <col min="18" max="253" width="11.5703125" style="1"/>
  </cols>
  <sheetData>
    <row r="1" spans="1:12" ht="16.5" customHeight="1" x14ac:dyDescent="0.2">
      <c r="A1" s="61"/>
      <c r="B1" s="46" t="s">
        <v>0</v>
      </c>
      <c r="C1" s="46"/>
      <c r="D1" s="46"/>
      <c r="E1" s="62"/>
      <c r="F1" s="53" t="s">
        <v>18</v>
      </c>
      <c r="G1" s="53"/>
      <c r="H1" s="53"/>
      <c r="I1" s="54" t="s">
        <v>1</v>
      </c>
    </row>
    <row r="2" spans="1:12" ht="12.95" customHeight="1" x14ac:dyDescent="0.2">
      <c r="A2" s="61"/>
      <c r="B2" s="46"/>
      <c r="C2" s="46"/>
      <c r="D2" s="46"/>
      <c r="E2" s="62"/>
      <c r="F2" s="53"/>
      <c r="G2" s="53"/>
      <c r="H2" s="53"/>
      <c r="I2" s="54"/>
    </row>
    <row r="3" spans="1:12" x14ac:dyDescent="0.2">
      <c r="A3" s="61"/>
      <c r="B3" s="46"/>
      <c r="C3" s="46"/>
      <c r="D3" s="46"/>
      <c r="E3" s="62"/>
      <c r="F3" s="57" t="s">
        <v>28</v>
      </c>
      <c r="G3" s="58"/>
      <c r="H3" s="59">
        <v>44028</v>
      </c>
      <c r="I3" s="60"/>
    </row>
    <row r="4" spans="1:12" ht="7.5" customHeight="1" x14ac:dyDescent="0.2">
      <c r="A4" s="55"/>
      <c r="B4" s="55"/>
      <c r="C4" s="55"/>
      <c r="D4" s="55"/>
      <c r="E4" s="55"/>
      <c r="F4" s="55"/>
      <c r="G4" s="55"/>
      <c r="H4" s="55"/>
      <c r="I4" s="55"/>
    </row>
    <row r="5" spans="1:12" s="4" customFormat="1" ht="19.350000000000001" customHeight="1" x14ac:dyDescent="0.2">
      <c r="A5" s="35" t="s">
        <v>25</v>
      </c>
      <c r="B5" s="35"/>
      <c r="C5" s="56" t="s">
        <v>48</v>
      </c>
      <c r="D5" s="56"/>
      <c r="E5" s="56"/>
      <c r="F5" s="56"/>
      <c r="G5" s="56"/>
      <c r="H5" s="56"/>
      <c r="I5" s="56"/>
    </row>
    <row r="6" spans="1:12" s="4" customFormat="1" ht="21.2" customHeight="1" x14ac:dyDescent="0.2">
      <c r="A6" s="34" t="s">
        <v>20</v>
      </c>
      <c r="B6" s="34"/>
      <c r="C6" s="34"/>
      <c r="D6" s="44">
        <v>500</v>
      </c>
      <c r="E6" s="44"/>
      <c r="F6" s="44"/>
      <c r="G6" s="44"/>
      <c r="H6" s="37" t="s">
        <v>2</v>
      </c>
      <c r="I6" s="38"/>
      <c r="J6" s="12" t="str">
        <f>IF(D6&lt;&gt;"",IF(ISNUMBER(D6),"","W komórce nie została podana prawidłowa liczba"),"")</f>
        <v/>
      </c>
    </row>
    <row r="7" spans="1:12" s="4" customFormat="1" ht="21.2" customHeight="1" x14ac:dyDescent="0.2">
      <c r="A7" s="49" t="s">
        <v>19</v>
      </c>
      <c r="B7" s="50"/>
      <c r="C7" s="51"/>
      <c r="D7" s="41">
        <v>50</v>
      </c>
      <c r="E7" s="52"/>
      <c r="F7" s="52"/>
      <c r="G7" s="42"/>
      <c r="H7" s="39" t="str">
        <f>IF(D6="","",CONCATENATE(IF(C41&lt;0,"1.Wydatkowano więcej środków kartą niż było pozostałych środków na koncie? ",""),IF(D7&gt;D6,"2.Pobrana kwota z bankomatu przekraczana kwotę zasilenia? ",""),IF(D8&gt;D7,"3.Wydatkowano środki własne(prywatne)? W takim przypadku należy je rozliczyć na osobnym druku rozliczenia zaliczki. ",""),IF(D8&gt;IF(F39="",0,F39),"4.Wpisano, że wydatkowano gotówką więcej środków niż wynika z zestawienia faktur. ","")))</f>
        <v/>
      </c>
      <c r="I7" s="40"/>
      <c r="J7" s="12"/>
    </row>
    <row r="8" spans="1:12" s="4" customFormat="1" ht="21.2" customHeight="1" x14ac:dyDescent="0.2">
      <c r="A8" s="49" t="s">
        <v>23</v>
      </c>
      <c r="B8" s="50"/>
      <c r="C8" s="51"/>
      <c r="D8" s="41">
        <v>30</v>
      </c>
      <c r="E8" s="52"/>
      <c r="F8" s="52"/>
      <c r="G8" s="42"/>
      <c r="H8" s="39"/>
      <c r="I8" s="40"/>
      <c r="J8" s="12"/>
      <c r="K8" s="13"/>
      <c r="L8" s="13"/>
    </row>
    <row r="9" spans="1:12" s="4" customFormat="1" ht="21.2" customHeight="1" x14ac:dyDescent="0.2">
      <c r="A9" s="49" t="s">
        <v>22</v>
      </c>
      <c r="B9" s="50"/>
      <c r="C9" s="51"/>
      <c r="D9" s="19">
        <f>IF(D6="","",IF(F39="",0,F39)-D8)</f>
        <v>270</v>
      </c>
      <c r="E9" s="20"/>
      <c r="F9" s="20"/>
      <c r="G9" s="21"/>
      <c r="H9" s="39"/>
      <c r="I9" s="40"/>
      <c r="J9" s="12"/>
      <c r="K9" s="13"/>
      <c r="L9" s="13"/>
    </row>
    <row r="10" spans="1:12" s="4" customFormat="1" ht="21.2" customHeight="1" x14ac:dyDescent="0.2">
      <c r="A10" s="28" t="s">
        <v>21</v>
      </c>
      <c r="B10" s="29"/>
      <c r="C10" s="30"/>
      <c r="D10" s="31">
        <f>IF(D6="","",IF(F39="",0,F39))</f>
        <v>300</v>
      </c>
      <c r="E10" s="32"/>
      <c r="F10" s="32"/>
      <c r="G10" s="33"/>
      <c r="H10" s="22" t="s">
        <v>26</v>
      </c>
      <c r="I10" s="24" t="s">
        <v>27</v>
      </c>
      <c r="K10" s="13"/>
      <c r="L10" s="13"/>
    </row>
    <row r="11" spans="1:12" s="4" customFormat="1" ht="21.2" customHeight="1" x14ac:dyDescent="0.2">
      <c r="A11" s="34" t="s">
        <v>24</v>
      </c>
      <c r="B11" s="35"/>
      <c r="C11" s="35"/>
      <c r="D11" s="36">
        <f>IF(D6="","",D6-D10)</f>
        <v>200</v>
      </c>
      <c r="E11" s="36"/>
      <c r="F11" s="36"/>
      <c r="G11" s="36"/>
      <c r="H11" s="23"/>
      <c r="I11" s="25"/>
    </row>
    <row r="12" spans="1:12" ht="8.25" customHeight="1" x14ac:dyDescent="0.2">
      <c r="A12" s="63"/>
      <c r="B12" s="64"/>
      <c r="C12" s="64"/>
      <c r="D12" s="64"/>
      <c r="E12" s="64"/>
      <c r="F12" s="64"/>
      <c r="G12" s="64"/>
      <c r="H12" s="64"/>
      <c r="I12" s="65"/>
    </row>
    <row r="13" spans="1:12" ht="14.1" customHeight="1" x14ac:dyDescent="0.2">
      <c r="A13" s="2" t="s">
        <v>4</v>
      </c>
      <c r="B13" s="46" t="s">
        <v>5</v>
      </c>
      <c r="C13" s="46"/>
      <c r="D13" s="46"/>
      <c r="E13" s="46"/>
      <c r="F13" s="46" t="s">
        <v>6</v>
      </c>
      <c r="G13" s="46"/>
      <c r="H13" s="47" t="s">
        <v>7</v>
      </c>
      <c r="I13" s="47"/>
    </row>
    <row r="14" spans="1:12" ht="14.1" customHeight="1" x14ac:dyDescent="0.2">
      <c r="A14" s="6">
        <v>1</v>
      </c>
      <c r="B14" s="43" t="s">
        <v>49</v>
      </c>
      <c r="C14" s="43"/>
      <c r="D14" s="43"/>
      <c r="E14" s="43"/>
      <c r="F14" s="41">
        <v>120</v>
      </c>
      <c r="G14" s="42"/>
      <c r="H14" s="47"/>
      <c r="I14" s="47"/>
      <c r="J14" s="1" t="str">
        <f>IF(F14&lt;&gt;"",IF(ISNUMBER(F14),"","W komórce nie została podana prawidłowa liczba"),"")</f>
        <v/>
      </c>
    </row>
    <row r="15" spans="1:12" ht="14.1" customHeight="1" x14ac:dyDescent="0.2">
      <c r="A15" s="6">
        <f t="shared" ref="A15:A38" si="0">A14+1</f>
        <v>2</v>
      </c>
      <c r="B15" s="43" t="s">
        <v>50</v>
      </c>
      <c r="C15" s="43"/>
      <c r="D15" s="43"/>
      <c r="E15" s="43"/>
      <c r="F15" s="44">
        <v>150</v>
      </c>
      <c r="G15" s="44"/>
      <c r="H15" s="66" t="s">
        <v>34</v>
      </c>
      <c r="I15" s="68" t="s">
        <v>8</v>
      </c>
      <c r="J15" s="1" t="str">
        <f t="shared" ref="J15:J38" si="1">IF(F15&lt;&gt;"",IF(ISNUMBER(F15),"","W komórce nie została podana prawidłowa liczba"),"")</f>
        <v/>
      </c>
    </row>
    <row r="16" spans="1:12" ht="14.1" customHeight="1" x14ac:dyDescent="0.2">
      <c r="A16" s="6">
        <f t="shared" si="0"/>
        <v>3</v>
      </c>
      <c r="B16" s="43" t="s">
        <v>51</v>
      </c>
      <c r="C16" s="43"/>
      <c r="D16" s="43"/>
      <c r="E16" s="43"/>
      <c r="F16" s="44">
        <v>30</v>
      </c>
      <c r="G16" s="44"/>
      <c r="H16" s="66"/>
      <c r="I16" s="68"/>
      <c r="J16" s="1" t="str">
        <f t="shared" si="1"/>
        <v/>
      </c>
    </row>
    <row r="17" spans="1:10" ht="14.1" customHeight="1" x14ac:dyDescent="0.2">
      <c r="A17" s="6">
        <f t="shared" si="0"/>
        <v>4</v>
      </c>
      <c r="B17" s="43"/>
      <c r="C17" s="43"/>
      <c r="D17" s="43"/>
      <c r="E17" s="43"/>
      <c r="F17" s="44"/>
      <c r="G17" s="44"/>
      <c r="H17" s="66"/>
      <c r="I17" s="68"/>
      <c r="J17" s="1" t="str">
        <f t="shared" si="1"/>
        <v/>
      </c>
    </row>
    <row r="18" spans="1:10" ht="14.1" customHeight="1" x14ac:dyDescent="0.2">
      <c r="A18" s="6">
        <f t="shared" si="0"/>
        <v>5</v>
      </c>
      <c r="B18" s="43"/>
      <c r="C18" s="43"/>
      <c r="D18" s="43"/>
      <c r="E18" s="43"/>
      <c r="F18" s="44"/>
      <c r="G18" s="44"/>
      <c r="H18" s="67"/>
      <c r="I18" s="69"/>
      <c r="J18" s="1" t="str">
        <f t="shared" si="1"/>
        <v/>
      </c>
    </row>
    <row r="19" spans="1:10" ht="14.1" customHeight="1" x14ac:dyDescent="0.2">
      <c r="A19" s="6">
        <f t="shared" si="0"/>
        <v>6</v>
      </c>
      <c r="B19" s="43"/>
      <c r="C19" s="43"/>
      <c r="D19" s="43"/>
      <c r="E19" s="43"/>
      <c r="F19" s="44"/>
      <c r="G19" s="44"/>
      <c r="H19" s="73"/>
      <c r="I19" s="74"/>
      <c r="J19" s="1" t="str">
        <f t="shared" si="1"/>
        <v/>
      </c>
    </row>
    <row r="20" spans="1:10" ht="14.1" customHeight="1" x14ac:dyDescent="0.2">
      <c r="A20" s="6">
        <f t="shared" si="0"/>
        <v>7</v>
      </c>
      <c r="B20" s="43"/>
      <c r="C20" s="43"/>
      <c r="D20" s="43"/>
      <c r="E20" s="43"/>
      <c r="F20" s="44"/>
      <c r="G20" s="44"/>
      <c r="H20" s="75"/>
      <c r="I20" s="76"/>
      <c r="J20" s="1" t="str">
        <f t="shared" si="1"/>
        <v/>
      </c>
    </row>
    <row r="21" spans="1:10" ht="14.1" customHeight="1" x14ac:dyDescent="0.2">
      <c r="A21" s="6">
        <f t="shared" si="0"/>
        <v>8</v>
      </c>
      <c r="B21" s="43"/>
      <c r="C21" s="43"/>
      <c r="D21" s="43"/>
      <c r="E21" s="43"/>
      <c r="F21" s="44"/>
      <c r="G21" s="44"/>
      <c r="H21" s="72" t="s">
        <v>9</v>
      </c>
      <c r="I21" s="72"/>
      <c r="J21" s="1" t="str">
        <f t="shared" si="1"/>
        <v/>
      </c>
    </row>
    <row r="22" spans="1:10" ht="14.1" customHeight="1" x14ac:dyDescent="0.2">
      <c r="A22" s="6">
        <f t="shared" si="0"/>
        <v>9</v>
      </c>
      <c r="B22" s="43"/>
      <c r="C22" s="43"/>
      <c r="D22" s="43"/>
      <c r="E22" s="43"/>
      <c r="F22" s="44"/>
      <c r="G22" s="44"/>
      <c r="H22" s="48" t="s">
        <v>33</v>
      </c>
      <c r="I22" s="48"/>
      <c r="J22" s="1" t="str">
        <f t="shared" si="1"/>
        <v/>
      </c>
    </row>
    <row r="23" spans="1:10" ht="14.1" customHeight="1" x14ac:dyDescent="0.2">
      <c r="A23" s="6">
        <f t="shared" si="0"/>
        <v>10</v>
      </c>
      <c r="B23" s="43"/>
      <c r="C23" s="43"/>
      <c r="D23" s="43"/>
      <c r="E23" s="43"/>
      <c r="F23" s="44"/>
      <c r="G23" s="44"/>
      <c r="H23" s="45">
        <f>IF(D6="","",D11)</f>
        <v>200</v>
      </c>
      <c r="I23" s="45"/>
      <c r="J23" s="1" t="str">
        <f t="shared" si="1"/>
        <v/>
      </c>
    </row>
    <row r="24" spans="1:10" ht="14.1" customHeight="1" x14ac:dyDescent="0.2">
      <c r="A24" s="6">
        <f t="shared" si="0"/>
        <v>11</v>
      </c>
      <c r="B24" s="43"/>
      <c r="C24" s="43"/>
      <c r="D24" s="43"/>
      <c r="E24" s="43"/>
      <c r="F24" s="44"/>
      <c r="G24" s="44"/>
      <c r="H24" s="45"/>
      <c r="I24" s="45"/>
      <c r="J24" s="1" t="str">
        <f t="shared" si="1"/>
        <v/>
      </c>
    </row>
    <row r="25" spans="1:10" ht="14.1" customHeight="1" x14ac:dyDescent="0.2">
      <c r="A25" s="6">
        <f t="shared" si="0"/>
        <v>12</v>
      </c>
      <c r="B25" s="43"/>
      <c r="C25" s="43"/>
      <c r="D25" s="43"/>
      <c r="E25" s="43"/>
      <c r="F25" s="44"/>
      <c r="G25" s="44"/>
      <c r="H25" s="70" t="s">
        <v>10</v>
      </c>
      <c r="I25" s="70"/>
      <c r="J25" s="1" t="str">
        <f t="shared" si="1"/>
        <v/>
      </c>
    </row>
    <row r="26" spans="1:10" ht="14.1" customHeight="1" x14ac:dyDescent="0.2">
      <c r="A26" s="6">
        <f t="shared" si="0"/>
        <v>13</v>
      </c>
      <c r="B26" s="43"/>
      <c r="C26" s="43"/>
      <c r="D26" s="43"/>
      <c r="E26" s="43"/>
      <c r="F26" s="44"/>
      <c r="G26" s="44"/>
      <c r="H26" s="71"/>
      <c r="I26" s="61"/>
      <c r="J26" s="1" t="str">
        <f t="shared" si="1"/>
        <v/>
      </c>
    </row>
    <row r="27" spans="1:10" ht="14.1" customHeight="1" x14ac:dyDescent="0.2">
      <c r="A27" s="6">
        <f t="shared" si="0"/>
        <v>14</v>
      </c>
      <c r="B27" s="43"/>
      <c r="C27" s="43"/>
      <c r="D27" s="43"/>
      <c r="E27" s="43"/>
      <c r="F27" s="44"/>
      <c r="G27" s="44"/>
      <c r="H27" s="71"/>
      <c r="I27" s="61"/>
      <c r="J27" s="1" t="str">
        <f t="shared" si="1"/>
        <v/>
      </c>
    </row>
    <row r="28" spans="1:10" ht="14.1" customHeight="1" x14ac:dyDescent="0.2">
      <c r="A28" s="6">
        <f t="shared" si="0"/>
        <v>15</v>
      </c>
      <c r="B28" s="43"/>
      <c r="C28" s="43"/>
      <c r="D28" s="43"/>
      <c r="E28" s="43"/>
      <c r="F28" s="44"/>
      <c r="G28" s="44"/>
      <c r="H28" s="71"/>
      <c r="I28" s="61"/>
      <c r="J28" s="1" t="str">
        <f t="shared" si="1"/>
        <v/>
      </c>
    </row>
    <row r="29" spans="1:10" ht="14.1" customHeight="1" x14ac:dyDescent="0.2">
      <c r="A29" s="6">
        <f t="shared" si="0"/>
        <v>16</v>
      </c>
      <c r="B29" s="43"/>
      <c r="C29" s="43"/>
      <c r="D29" s="43"/>
      <c r="E29" s="43"/>
      <c r="F29" s="44"/>
      <c r="G29" s="44"/>
      <c r="H29" s="8" t="s">
        <v>11</v>
      </c>
      <c r="I29" s="9" t="s">
        <v>11</v>
      </c>
      <c r="J29" s="1" t="str">
        <f t="shared" si="1"/>
        <v/>
      </c>
    </row>
    <row r="30" spans="1:10" ht="14.1" customHeight="1" x14ac:dyDescent="0.2">
      <c r="A30" s="6">
        <f t="shared" si="0"/>
        <v>17</v>
      </c>
      <c r="B30" s="43"/>
      <c r="C30" s="43"/>
      <c r="D30" s="43"/>
      <c r="E30" s="43"/>
      <c r="F30" s="44"/>
      <c r="G30" s="44"/>
      <c r="H30" s="7" t="s">
        <v>3</v>
      </c>
      <c r="I30" s="5" t="s">
        <v>12</v>
      </c>
      <c r="J30" s="1" t="str">
        <f t="shared" si="1"/>
        <v/>
      </c>
    </row>
    <row r="31" spans="1:10" ht="14.1" customHeight="1" x14ac:dyDescent="0.2">
      <c r="A31" s="6">
        <f t="shared" si="0"/>
        <v>18</v>
      </c>
      <c r="B31" s="43"/>
      <c r="C31" s="43"/>
      <c r="D31" s="43"/>
      <c r="E31" s="43"/>
      <c r="F31" s="44"/>
      <c r="G31" s="44"/>
      <c r="H31" s="70" t="s">
        <v>13</v>
      </c>
      <c r="I31" s="70"/>
      <c r="J31" s="1" t="str">
        <f t="shared" si="1"/>
        <v/>
      </c>
    </row>
    <row r="32" spans="1:10" ht="14.1" customHeight="1" x14ac:dyDescent="0.2">
      <c r="A32" s="6">
        <f t="shared" si="0"/>
        <v>19</v>
      </c>
      <c r="B32" s="43"/>
      <c r="C32" s="43"/>
      <c r="D32" s="43"/>
      <c r="E32" s="43"/>
      <c r="F32" s="44"/>
      <c r="G32" s="44"/>
      <c r="H32" s="71"/>
      <c r="I32" s="61"/>
      <c r="J32" s="1" t="str">
        <f t="shared" si="1"/>
        <v/>
      </c>
    </row>
    <row r="33" spans="1:10" ht="14.1" customHeight="1" x14ac:dyDescent="0.2">
      <c r="A33" s="6">
        <f t="shared" si="0"/>
        <v>20</v>
      </c>
      <c r="B33" s="43"/>
      <c r="C33" s="43"/>
      <c r="D33" s="43"/>
      <c r="E33" s="43"/>
      <c r="F33" s="44"/>
      <c r="G33" s="44"/>
      <c r="H33" s="71"/>
      <c r="I33" s="61"/>
      <c r="J33" s="1" t="str">
        <f t="shared" si="1"/>
        <v/>
      </c>
    </row>
    <row r="34" spans="1:10" ht="14.1" customHeight="1" x14ac:dyDescent="0.2">
      <c r="A34" s="6">
        <f t="shared" si="0"/>
        <v>21</v>
      </c>
      <c r="B34" s="43"/>
      <c r="C34" s="43"/>
      <c r="D34" s="43"/>
      <c r="E34" s="43"/>
      <c r="F34" s="44"/>
      <c r="G34" s="44"/>
      <c r="H34" s="71"/>
      <c r="I34" s="61"/>
      <c r="J34" s="1" t="str">
        <f t="shared" si="1"/>
        <v/>
      </c>
    </row>
    <row r="35" spans="1:10" ht="14.1" customHeight="1" x14ac:dyDescent="0.2">
      <c r="A35" s="6">
        <f t="shared" si="0"/>
        <v>22</v>
      </c>
      <c r="B35" s="43"/>
      <c r="C35" s="43"/>
      <c r="D35" s="43"/>
      <c r="E35" s="43"/>
      <c r="F35" s="44"/>
      <c r="G35" s="44"/>
      <c r="H35" s="8" t="s">
        <v>11</v>
      </c>
      <c r="I35" s="9" t="s">
        <v>11</v>
      </c>
      <c r="J35" s="1" t="str">
        <f t="shared" si="1"/>
        <v/>
      </c>
    </row>
    <row r="36" spans="1:10" ht="14.1" customHeight="1" x14ac:dyDescent="0.2">
      <c r="A36" s="6">
        <f t="shared" si="0"/>
        <v>23</v>
      </c>
      <c r="B36" s="43"/>
      <c r="C36" s="43"/>
      <c r="D36" s="43"/>
      <c r="E36" s="43"/>
      <c r="F36" s="44"/>
      <c r="G36" s="44"/>
      <c r="H36" s="7" t="s">
        <v>3</v>
      </c>
      <c r="I36" s="5" t="s">
        <v>12</v>
      </c>
      <c r="J36" s="1" t="str">
        <f t="shared" si="1"/>
        <v/>
      </c>
    </row>
    <row r="37" spans="1:10" ht="14.1" customHeight="1" x14ac:dyDescent="0.2">
      <c r="A37" s="6">
        <f t="shared" si="0"/>
        <v>24</v>
      </c>
      <c r="B37" s="43"/>
      <c r="C37" s="43"/>
      <c r="D37" s="43"/>
      <c r="E37" s="43"/>
      <c r="F37" s="44"/>
      <c r="G37" s="44"/>
      <c r="H37" s="73"/>
      <c r="I37" s="74"/>
      <c r="J37" s="1" t="str">
        <f t="shared" si="1"/>
        <v/>
      </c>
    </row>
    <row r="38" spans="1:10" ht="14.1" customHeight="1" x14ac:dyDescent="0.2">
      <c r="A38" s="6">
        <f t="shared" si="0"/>
        <v>25</v>
      </c>
      <c r="B38" s="43"/>
      <c r="C38" s="43"/>
      <c r="D38" s="43"/>
      <c r="E38" s="43"/>
      <c r="F38" s="44"/>
      <c r="G38" s="44"/>
      <c r="H38" s="71"/>
      <c r="I38" s="77"/>
      <c r="J38" s="1" t="str">
        <f t="shared" si="1"/>
        <v/>
      </c>
    </row>
    <row r="39" spans="1:10" ht="14.1" customHeight="1" x14ac:dyDescent="0.2">
      <c r="A39" s="78" t="s">
        <v>14</v>
      </c>
      <c r="B39" s="78"/>
      <c r="C39" s="78"/>
      <c r="D39" s="78"/>
      <c r="E39" s="78"/>
      <c r="F39" s="36">
        <f>IF(   (        ROUND(F14,2)+  ROUND(F15,2)+       ROUND(F16,2)+ROUND(F17,2)+ROUND(F18,2)+ROUND(F19,2)+ROUND(F20,2)+ROUND(F21,2)+ROUND(F22,2)+ROUND(F23,2)+ROUND(F24,2)+ROUND(F25,2)+ROUND(F26,2)+ROUND(F27,2)+ROUND(F28,2)+ROUND(F29,2)+ROUND(F30,2)+ROUND(F31,2)+ROUND(F32,2)+ROUND(F33,2)+ROUND(F34,2)+ROUND(F35,2)+ROUND(F36,2)+ROUND(F37,2)+ROUND(F38,2) ) &lt;&gt;0,  SUM(  ROUND(F14,2)+ROUND(F15,2)+ROUND(F16,2)+ROUND(F17,2)+ROUND(F18,2)+ROUND(F19,2)+ROUND(F20,2)+ROUND(F21,2)+ROUND(F22,2)+ROUND(F23,2)+ROUND(F24,2)+ROUND(F25,2)+ROUND(F26,2)+ROUND(F27,2)+ROUND(F28,2)+ROUND(F29,2)+ROUND(F30,2)+ROUND(F31,2)+ROUND(F32,2)+ROUND(F33,2)+ROUND(F34,2)+ROUND(F35,2)+ROUND(F36,2)+ROUND(F37,2)+ROUND(F38,2)  ),  "" )</f>
        <v>300</v>
      </c>
      <c r="G39" s="36"/>
      <c r="H39" s="71"/>
      <c r="I39" s="77"/>
    </row>
    <row r="40" spans="1:10" ht="7.5" customHeight="1" x14ac:dyDescent="0.2">
      <c r="A40" s="78"/>
      <c r="B40" s="78"/>
      <c r="C40" s="78"/>
      <c r="D40" s="78"/>
      <c r="E40" s="78"/>
      <c r="F40" s="78"/>
      <c r="G40" s="78"/>
      <c r="H40" s="78"/>
      <c r="I40" s="78"/>
    </row>
    <row r="41" spans="1:10" ht="24" customHeight="1" x14ac:dyDescent="0.2">
      <c r="A41" s="34" t="s">
        <v>30</v>
      </c>
      <c r="B41" s="34"/>
      <c r="C41" s="83">
        <f>IF(D6="","",D11-C45)</f>
        <v>180</v>
      </c>
      <c r="D41" s="83"/>
      <c r="E41" s="10" t="s">
        <v>15</v>
      </c>
      <c r="F41" s="84" t="str">
        <f>IF(D6="","",A63)</f>
        <v>sto osiemdziesiąt zł zero gr</v>
      </c>
      <c r="G41" s="84"/>
      <c r="H41" s="84"/>
      <c r="I41" s="84"/>
    </row>
    <row r="42" spans="1:10" ht="24" customHeight="1" x14ac:dyDescent="0.2">
      <c r="A42" s="49" t="s">
        <v>31</v>
      </c>
      <c r="B42" s="50"/>
      <c r="C42" s="85" t="s">
        <v>35</v>
      </c>
      <c r="D42" s="85"/>
      <c r="E42" s="85"/>
      <c r="F42" s="85"/>
      <c r="G42" s="85"/>
      <c r="H42" s="85"/>
      <c r="I42" s="86"/>
    </row>
    <row r="43" spans="1:10" ht="24" customHeight="1" x14ac:dyDescent="0.2">
      <c r="A43" s="49" t="s">
        <v>32</v>
      </c>
      <c r="B43" s="50"/>
      <c r="C43" s="50"/>
      <c r="D43" s="50"/>
      <c r="E43" s="50"/>
      <c r="F43" s="50"/>
      <c r="G43" s="50"/>
      <c r="H43" s="50"/>
      <c r="I43" s="51"/>
    </row>
    <row r="44" spans="1:10" ht="10.3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</row>
    <row r="45" spans="1:10" ht="24" customHeight="1" x14ac:dyDescent="0.2">
      <c r="A45" s="34" t="s">
        <v>29</v>
      </c>
      <c r="B45" s="34"/>
      <c r="C45" s="82">
        <f>IF(D6="","",D7-D8)</f>
        <v>20</v>
      </c>
      <c r="D45" s="82"/>
      <c r="E45" s="3" t="s">
        <v>15</v>
      </c>
      <c r="F45" s="35" t="str">
        <f>IF(D6="","",A83)</f>
        <v>dwadzieścia zł zero gr</v>
      </c>
      <c r="G45" s="35"/>
      <c r="H45" s="35"/>
      <c r="I45" s="35"/>
    </row>
    <row r="46" spans="1:10" s="11" customFormat="1" ht="22.7" customHeight="1" x14ac:dyDescent="0.2">
      <c r="A46" s="88" t="s">
        <v>16</v>
      </c>
      <c r="B46" s="89"/>
      <c r="C46" s="89"/>
      <c r="D46" s="89"/>
      <c r="E46" s="89"/>
      <c r="F46" s="89"/>
      <c r="G46" s="89"/>
      <c r="H46" s="89"/>
      <c r="I46" s="90"/>
    </row>
    <row r="47" spans="1:10" ht="10.35" customHeight="1" x14ac:dyDescent="0.2">
      <c r="A47" s="91" t="s">
        <v>17</v>
      </c>
      <c r="B47" s="92"/>
      <c r="C47" s="92"/>
      <c r="D47" s="92"/>
      <c r="E47" s="92"/>
      <c r="F47" s="92"/>
      <c r="G47" s="92"/>
      <c r="H47" s="92"/>
      <c r="I47" s="93"/>
    </row>
    <row r="48" spans="1:10" ht="9.6" customHeight="1" x14ac:dyDescent="0.2">
      <c r="A48" s="79"/>
      <c r="B48" s="79"/>
      <c r="C48" s="80"/>
      <c r="D48" s="80"/>
      <c r="E48" s="80"/>
      <c r="F48" s="81" t="s">
        <v>36</v>
      </c>
      <c r="G48" s="81"/>
      <c r="H48" s="81"/>
      <c r="I48" s="81"/>
    </row>
    <row r="49" spans="1:13" ht="14.1" customHeight="1" x14ac:dyDescent="0.2"/>
    <row r="50" spans="1:13" hidden="1" x14ac:dyDescent="0.2">
      <c r="A50" s="26">
        <f>IF(C41="",0,(ABS(C41)))</f>
        <v>180</v>
      </c>
      <c r="B50" s="26"/>
      <c r="C50" s="14" t="s">
        <v>37</v>
      </c>
      <c r="D50" s="14">
        <f>ROUNDDOWN(A50*100,0)-ROUNDDOWN(A52*100,0)</f>
        <v>0</v>
      </c>
      <c r="E50" s="14" t="str">
        <f>IF(D50=0," zero gr",CONCATENATE(" ",D50,"/100 gr"))</f>
        <v xml:space="preserve"> zero gr</v>
      </c>
      <c r="F50" s="14"/>
      <c r="G50" s="14"/>
      <c r="H50" s="14"/>
      <c r="I50" s="14"/>
      <c r="J50" s="14"/>
      <c r="K50" s="15"/>
      <c r="L50" s="15"/>
      <c r="M50" s="16"/>
    </row>
    <row r="51" spans="1:13" hidden="1" x14ac:dyDescent="0.2">
      <c r="A51" s="14" t="s">
        <v>38</v>
      </c>
      <c r="B51" s="14" t="s">
        <v>39</v>
      </c>
      <c r="C51" s="14" t="s">
        <v>40</v>
      </c>
      <c r="D51" s="14" t="s">
        <v>41</v>
      </c>
      <c r="E51" s="14" t="s">
        <v>42</v>
      </c>
      <c r="F51" s="14" t="s">
        <v>43</v>
      </c>
      <c r="G51" s="14" t="s">
        <v>44</v>
      </c>
      <c r="H51" s="17" t="s">
        <v>45</v>
      </c>
      <c r="I51" s="14" t="s">
        <v>46</v>
      </c>
      <c r="J51" s="14"/>
      <c r="K51" s="15"/>
      <c r="L51" s="15"/>
      <c r="M51" s="16"/>
    </row>
    <row r="52" spans="1:13" hidden="1" x14ac:dyDescent="0.2">
      <c r="A52" s="14">
        <f>ROUNDDOWN(A50,0)</f>
        <v>180</v>
      </c>
      <c r="B52" s="14">
        <f>ROUNDDOWN(A52/10000,0)</f>
        <v>0</v>
      </c>
      <c r="C52" s="14">
        <f>ROUNDDOWN(A52/1000,0)</f>
        <v>0</v>
      </c>
      <c r="D52" s="14">
        <f>ROUNDDOWN((A52-(B52*10000))/1000,0)</f>
        <v>0</v>
      </c>
      <c r="E52" s="14"/>
      <c r="F52" s="14">
        <f>ROUNDDOWN((A52-((B52*10000)+(D52*1000)))/100,0)</f>
        <v>1</v>
      </c>
      <c r="G52" s="14">
        <f>ROUNDDOWN((A52-((B52*10000)+(D52*1000)+(F52*100)))/10,0)</f>
        <v>8</v>
      </c>
      <c r="H52" s="14">
        <f>ROUNDDOWN((A52-((B52*10000)+(D52*1000)+(F52*100)))/1,0)</f>
        <v>80</v>
      </c>
      <c r="I52" s="14">
        <f>ROUNDDOWN(A52-((B52*10000)+(D52*1000)+(F52*100)+(G52*10)),0)</f>
        <v>0</v>
      </c>
      <c r="J52" s="14"/>
      <c r="K52" s="15"/>
      <c r="L52" s="15"/>
      <c r="M52" s="16"/>
    </row>
    <row r="53" spans="1:13" hidden="1" x14ac:dyDescent="0.2">
      <c r="A53" s="14">
        <v>1</v>
      </c>
      <c r="B53" s="14" t="str">
        <f>IF(D52=0,IF(B52=1,"dziesięć ",""),"")</f>
        <v/>
      </c>
      <c r="C53" s="14" t="str">
        <f>IF(C52=11,"jedenaście tysięcy ","")</f>
        <v/>
      </c>
      <c r="D53" s="14" t="str">
        <f>IF(D52=1,IF(B52&gt;1,"jeden tysięcy ",IF(B52=1,"","jeden tysiąc ")),"")</f>
        <v/>
      </c>
      <c r="E53" s="14" t="str">
        <f>IF(D52=0,IF(C52=0,"","tysięcy "),"")</f>
        <v/>
      </c>
      <c r="F53" s="14" t="str">
        <f>IF(F52=1,"sto ","")</f>
        <v xml:space="preserve">sto </v>
      </c>
      <c r="G53" s="14" t="str">
        <f>IF(H52=10,"dziesięć ","")</f>
        <v/>
      </c>
      <c r="H53" s="14" t="str">
        <f>IF(H52=11,"jedenaście ","")</f>
        <v/>
      </c>
      <c r="I53" s="14" t="str">
        <f>IF(G52&lt;&gt;1,IF(I52=1,"jeden ",""),"")</f>
        <v/>
      </c>
      <c r="J53" s="14" t="str">
        <f>IF(A52=0,"zero ","")</f>
        <v/>
      </c>
      <c r="K53" s="15"/>
      <c r="L53" s="15"/>
      <c r="M53" s="16"/>
    </row>
    <row r="54" spans="1:13" hidden="1" x14ac:dyDescent="0.2">
      <c r="A54" s="14">
        <v>2</v>
      </c>
      <c r="B54" s="14" t="str">
        <f>IF(B52=2,"dwadzieścia ","")</f>
        <v/>
      </c>
      <c r="C54" s="14" t="str">
        <f>IF(C52=12,"dwanaście tysięcy ","")</f>
        <v/>
      </c>
      <c r="D54" s="14" t="str">
        <f>IF(B52&lt;&gt;1,IF(D52=2,"dwa tysiące ",""),"")</f>
        <v/>
      </c>
      <c r="E54" s="14"/>
      <c r="F54" s="14" t="str">
        <f>IF(F52=2,"dwieście ","")</f>
        <v/>
      </c>
      <c r="G54" s="14" t="str">
        <f>IF(G52=2,"dwadzieścia ","")</f>
        <v/>
      </c>
      <c r="H54" s="14" t="str">
        <f>IF(H52=12,"dwanaście ","")</f>
        <v/>
      </c>
      <c r="I54" s="14" t="str">
        <f>IF(G52&lt;&gt;1,IF(I52=2,"dwa ",""),"")</f>
        <v/>
      </c>
      <c r="J54" s="14" t="s">
        <v>47</v>
      </c>
      <c r="K54" s="15"/>
      <c r="L54" s="15"/>
      <c r="M54" s="16"/>
    </row>
    <row r="55" spans="1:13" hidden="1" x14ac:dyDescent="0.2">
      <c r="A55" s="14">
        <v>3</v>
      </c>
      <c r="B55" s="14" t="str">
        <f>IF(B52=3,"trzydzieści ","")</f>
        <v/>
      </c>
      <c r="C55" s="14" t="str">
        <f>IF(C52=13,"trzynaście tysięcy ","")</f>
        <v/>
      </c>
      <c r="D55" s="14" t="str">
        <f>IF(B52&lt;&gt;1,IF(D52=3,"trzy tysiące ",""),"")</f>
        <v/>
      </c>
      <c r="E55" s="14"/>
      <c r="F55" s="14" t="str">
        <f>IF(F52=3,"trzysta ","")</f>
        <v/>
      </c>
      <c r="G55" s="14" t="str">
        <f>IF(G52=3,"trzydzieści ","")</f>
        <v/>
      </c>
      <c r="H55" s="14" t="str">
        <f>IF(H52=13,"trzynaście ","")</f>
        <v/>
      </c>
      <c r="I55" s="14" t="str">
        <f>IF(G52&lt;&gt;1,IF(I52=3,"trzy ",""),"")</f>
        <v/>
      </c>
      <c r="J55" s="14"/>
      <c r="K55" s="15"/>
      <c r="L55" s="15"/>
      <c r="M55" s="16"/>
    </row>
    <row r="56" spans="1:13" hidden="1" x14ac:dyDescent="0.2">
      <c r="A56" s="14">
        <v>4</v>
      </c>
      <c r="B56" s="14" t="str">
        <f>IF(B52=4,"czterdzieści ","")</f>
        <v/>
      </c>
      <c r="C56" s="14" t="str">
        <f>IF(C52=14,"czternaście tysięcy ","")</f>
        <v/>
      </c>
      <c r="D56" s="14" t="str">
        <f>IF(B52&lt;&gt;1,IF(D52=4,"cztery tysiące ",""),"")</f>
        <v/>
      </c>
      <c r="E56" s="14"/>
      <c r="F56" s="14" t="str">
        <f>IF(F52=4,"czterysta ","")</f>
        <v/>
      </c>
      <c r="G56" s="14" t="str">
        <f>IF(G52=4,"czterdzieści ","")</f>
        <v/>
      </c>
      <c r="H56" s="14" t="str">
        <f>IF(H52=14,"czternaście ","")</f>
        <v/>
      </c>
      <c r="I56" s="14" t="str">
        <f>IF(G52&lt;&gt;1,IF(I52=4,"cztery ",""),"")</f>
        <v/>
      </c>
      <c r="J56" s="14"/>
      <c r="K56" s="15"/>
      <c r="L56" s="15"/>
      <c r="M56" s="16"/>
    </row>
    <row r="57" spans="1:13" hidden="1" x14ac:dyDescent="0.2">
      <c r="A57" s="14">
        <v>5</v>
      </c>
      <c r="B57" s="14" t="str">
        <f>IF(B52=5,"pięćdziesiąt ","")</f>
        <v/>
      </c>
      <c r="C57" s="14" t="str">
        <f>IF(C52=15,"piętnaście tysięcy ","")</f>
        <v/>
      </c>
      <c r="D57" s="14" t="str">
        <f>IF(B52&lt;&gt;1,IF(D52=5,"pięć tysięcy ",""),"")</f>
        <v/>
      </c>
      <c r="E57" s="14"/>
      <c r="F57" s="14" t="str">
        <f>IF(F52=5,"pięćset ","")</f>
        <v/>
      </c>
      <c r="G57" s="14" t="str">
        <f>IF(G52=5,"pięćdziesiąt ","")</f>
        <v/>
      </c>
      <c r="H57" s="14" t="str">
        <f>IF(H52=15,"piętnaście ","")</f>
        <v/>
      </c>
      <c r="I57" s="14" t="str">
        <f>IF(G52&lt;&gt;1,IF(I52=5,"pięć ",""),"")</f>
        <v/>
      </c>
      <c r="J57" s="14"/>
      <c r="K57" s="15"/>
      <c r="L57" s="15"/>
      <c r="M57" s="16"/>
    </row>
    <row r="58" spans="1:13" hidden="1" x14ac:dyDescent="0.2">
      <c r="A58" s="14">
        <v>6</v>
      </c>
      <c r="B58" s="14" t="str">
        <f>IF(B52=6,"sześćdziesiąt ","")</f>
        <v/>
      </c>
      <c r="C58" s="14" t="str">
        <f>IF(C52=16,"szesnaście tysięcy ","")</f>
        <v/>
      </c>
      <c r="D58" s="14" t="str">
        <f>IF(B52&lt;&gt;1,IF(D52=6,"sześć tysięcy ",""),"")</f>
        <v/>
      </c>
      <c r="E58" s="14"/>
      <c r="F58" s="14" t="str">
        <f>IF(F52=6,"sześćset ","")</f>
        <v/>
      </c>
      <c r="G58" s="14" t="str">
        <f>IF(G52=6,"sześćdziesiąt ","")</f>
        <v/>
      </c>
      <c r="H58" s="14" t="str">
        <f>IF(H52=16,"szesnaście ","")</f>
        <v/>
      </c>
      <c r="I58" s="14" t="str">
        <f>IF(G52&lt;&gt;1,IF(I52=6,"sześć ",""),"")</f>
        <v/>
      </c>
      <c r="J58" s="14"/>
      <c r="K58" s="15"/>
      <c r="L58" s="15"/>
      <c r="M58" s="16"/>
    </row>
    <row r="59" spans="1:13" hidden="1" x14ac:dyDescent="0.2">
      <c r="A59" s="14">
        <v>7</v>
      </c>
      <c r="B59" s="14" t="str">
        <f>IF(B52=7,"siedemdziesiąt ","")</f>
        <v/>
      </c>
      <c r="C59" s="14" t="str">
        <f>IF(C52=17,"siedemnaście tysięcy ","")</f>
        <v/>
      </c>
      <c r="D59" s="14" t="str">
        <f>IF(B52&lt;&gt;1,IF(D52=7,"siedem tysięcy ",""),"")</f>
        <v/>
      </c>
      <c r="E59" s="14"/>
      <c r="F59" s="14" t="str">
        <f>IF(F52=7,"siedemset ","")</f>
        <v/>
      </c>
      <c r="G59" s="14" t="str">
        <f>IF(G52=7,"siedemdziesiąt ","")</f>
        <v/>
      </c>
      <c r="H59" s="14" t="str">
        <f>IF(H52=17,"siedemnaście ","")</f>
        <v/>
      </c>
      <c r="I59" s="14" t="str">
        <f>IF(G52&lt;&gt;1,IF(I52=7,"siedem ",""),"")</f>
        <v/>
      </c>
      <c r="J59" s="14"/>
      <c r="K59" s="15"/>
      <c r="L59" s="15"/>
      <c r="M59" s="16"/>
    </row>
    <row r="60" spans="1:13" hidden="1" x14ac:dyDescent="0.2">
      <c r="A60" s="14">
        <v>8</v>
      </c>
      <c r="B60" s="14" t="str">
        <f>IF(B52=8,"osiemdziesiąt ","")</f>
        <v/>
      </c>
      <c r="C60" s="14" t="str">
        <f>IF(C52=18,"osiemnaście tysięcy ","")</f>
        <v/>
      </c>
      <c r="D60" s="14" t="str">
        <f>IF(B52&lt;&gt;1,IF(D52=8,"osiem tysięcy ",""),"")</f>
        <v/>
      </c>
      <c r="E60" s="14"/>
      <c r="F60" s="14" t="str">
        <f>IF(F52=8,"osiemset ","")</f>
        <v/>
      </c>
      <c r="G60" s="14" t="str">
        <f>IF(G52=8,"osiemdziesiąt ","")</f>
        <v xml:space="preserve">osiemdziesiąt </v>
      </c>
      <c r="H60" s="14" t="str">
        <f>IF(H52=18,"osiemnaście ","")</f>
        <v/>
      </c>
      <c r="I60" s="14" t="str">
        <f>IF(G52&lt;&gt;1,IF(I52=8,"osiem ",""),"")</f>
        <v/>
      </c>
      <c r="J60" s="14"/>
      <c r="K60" s="15"/>
      <c r="L60" s="15"/>
      <c r="M60" s="16"/>
    </row>
    <row r="61" spans="1:13" hidden="1" x14ac:dyDescent="0.2">
      <c r="A61" s="14">
        <v>9</v>
      </c>
      <c r="B61" s="14" t="str">
        <f>IF(B52=9,"dziewięćdziesiąt ","")</f>
        <v/>
      </c>
      <c r="C61" s="14" t="str">
        <f>IF(C52=19,"dziewiętnaście tysięcy ","")</f>
        <v/>
      </c>
      <c r="D61" s="14" t="str">
        <f>IF(B52&lt;&gt;1,IF(D52=9,"dziewięć tysięcy ",""),"")</f>
        <v/>
      </c>
      <c r="E61" s="14"/>
      <c r="F61" s="14" t="str">
        <f>IF(F52=9,"dziewięćset ","")</f>
        <v/>
      </c>
      <c r="G61" s="14" t="str">
        <f>IF(G52=9,"dziewięćdziesiąt ","")</f>
        <v/>
      </c>
      <c r="H61" s="14" t="str">
        <f>IF(H52=19,"dziewiętnaście ","")</f>
        <v/>
      </c>
      <c r="I61" s="14" t="str">
        <f>IF(G52&lt;&gt;1,IF(I52=9,"dziewięć ",""),"")</f>
        <v/>
      </c>
      <c r="J61" s="14"/>
      <c r="K61" s="15"/>
      <c r="L61" s="15"/>
      <c r="M61" s="16"/>
    </row>
    <row r="62" spans="1:13" hidden="1" x14ac:dyDescent="0.2">
      <c r="A62" s="14" t="str">
        <f>IF(C41&lt;0,"minus ","")</f>
        <v/>
      </c>
      <c r="B62" s="14" t="str">
        <f t="shared" ref="B62:J62" si="2">CONCATENATE(B53,B54,B55,B56,B57,B58,B59,B60,B61)</f>
        <v/>
      </c>
      <c r="C62" s="14" t="str">
        <f t="shared" si="2"/>
        <v/>
      </c>
      <c r="D62" s="14" t="str">
        <f t="shared" si="2"/>
        <v/>
      </c>
      <c r="E62" s="14" t="str">
        <f t="shared" si="2"/>
        <v/>
      </c>
      <c r="F62" s="14" t="str">
        <f t="shared" si="2"/>
        <v xml:space="preserve">sto </v>
      </c>
      <c r="G62" s="14" t="str">
        <f t="shared" si="2"/>
        <v xml:space="preserve">osiemdziesiąt </v>
      </c>
      <c r="H62" s="14" t="str">
        <f t="shared" si="2"/>
        <v/>
      </c>
      <c r="I62" s="14" t="str">
        <f t="shared" si="2"/>
        <v/>
      </c>
      <c r="J62" s="14" t="str">
        <f t="shared" si="2"/>
        <v>zł</v>
      </c>
      <c r="K62" s="15"/>
      <c r="L62" s="15"/>
      <c r="M62" s="16"/>
    </row>
    <row r="63" spans="1:13" hidden="1" x14ac:dyDescent="0.2">
      <c r="A63" s="27" t="str">
        <f>CONCATENATE(A62,B62,C62,D62,E62,F62,G62,H62,I62,J62,E50)</f>
        <v>sto osiemdziesiąt zł zero gr</v>
      </c>
      <c r="B63" s="27"/>
      <c r="C63" s="27"/>
      <c r="D63" s="27"/>
      <c r="E63" s="14"/>
      <c r="F63" s="14"/>
      <c r="G63" s="14"/>
      <c r="H63" s="14"/>
      <c r="I63" s="14"/>
      <c r="J63" s="14"/>
      <c r="K63" s="15"/>
      <c r="L63" s="15"/>
      <c r="M63" s="16"/>
    </row>
    <row r="64" spans="1:13" hidden="1" x14ac:dyDescent="0.2">
      <c r="A64" s="15"/>
      <c r="B64" s="15"/>
      <c r="C64" s="15"/>
      <c r="D64" s="15"/>
      <c r="E64" s="15"/>
      <c r="F64" s="15"/>
      <c r="G64" s="15"/>
      <c r="H64" s="18"/>
      <c r="I64" s="18"/>
      <c r="J64" s="18"/>
      <c r="K64" s="18"/>
      <c r="L64" s="18"/>
      <c r="M64" s="16"/>
    </row>
    <row r="65" spans="1:13" hidden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6"/>
    </row>
    <row r="66" spans="1:13" hidden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idden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idden="1" x14ac:dyDescent="0.2"/>
    <row r="69" spans="1:13" hidden="1" x14ac:dyDescent="0.2"/>
    <row r="70" spans="1:13" hidden="1" x14ac:dyDescent="0.2">
      <c r="A70" s="26">
        <f>IF(C45="",0,(ABS(C45)))</f>
        <v>20</v>
      </c>
      <c r="B70" s="26"/>
      <c r="C70" s="14" t="s">
        <v>37</v>
      </c>
      <c r="D70" s="14">
        <f>ROUNDDOWN(A70*100,0)-ROUNDDOWN(A72*100,0)</f>
        <v>0</v>
      </c>
      <c r="E70" s="14" t="str">
        <f>IF(D70=0," zero gr",CONCATENATE(" ",D70,"/100 gr"))</f>
        <v xml:space="preserve"> zero gr</v>
      </c>
      <c r="F70" s="14"/>
      <c r="G70" s="14"/>
      <c r="H70" s="14"/>
      <c r="I70" s="14"/>
      <c r="J70" s="14"/>
    </row>
    <row r="71" spans="1:13" hidden="1" x14ac:dyDescent="0.2">
      <c r="A71" s="14" t="s">
        <v>38</v>
      </c>
      <c r="B71" s="14" t="s">
        <v>39</v>
      </c>
      <c r="C71" s="14" t="s">
        <v>40</v>
      </c>
      <c r="D71" s="14" t="s">
        <v>41</v>
      </c>
      <c r="E71" s="14" t="s">
        <v>42</v>
      </c>
      <c r="F71" s="14" t="s">
        <v>43</v>
      </c>
      <c r="G71" s="14" t="s">
        <v>44</v>
      </c>
      <c r="H71" s="17" t="s">
        <v>45</v>
      </c>
      <c r="I71" s="14" t="s">
        <v>46</v>
      </c>
      <c r="J71" s="14"/>
    </row>
    <row r="72" spans="1:13" hidden="1" x14ac:dyDescent="0.2">
      <c r="A72" s="14">
        <f>ROUNDDOWN(A70,0)</f>
        <v>20</v>
      </c>
      <c r="B72" s="14">
        <f>ROUNDDOWN(A72/10000,0)</f>
        <v>0</v>
      </c>
      <c r="C72" s="14">
        <f>ROUNDDOWN(A72/1000,0)</f>
        <v>0</v>
      </c>
      <c r="D72" s="14">
        <f>ROUNDDOWN((A72-(B72*10000))/1000,0)</f>
        <v>0</v>
      </c>
      <c r="E72" s="14"/>
      <c r="F72" s="14">
        <f>ROUNDDOWN((A72-((B72*10000)+(D72*1000)))/100,0)</f>
        <v>0</v>
      </c>
      <c r="G72" s="14">
        <f>ROUNDDOWN((A72-((B72*10000)+(D72*1000)+(F72*100)))/10,0)</f>
        <v>2</v>
      </c>
      <c r="H72" s="14">
        <f>ROUNDDOWN((A72-((B72*10000)+(D72*1000)+(F72*100)))/1,0)</f>
        <v>20</v>
      </c>
      <c r="I72" s="14">
        <f>ROUNDDOWN(A72-((B72*10000)+(D72*1000)+(F72*100)+(G72*10)),0)</f>
        <v>0</v>
      </c>
      <c r="J72" s="14"/>
    </row>
    <row r="73" spans="1:13" hidden="1" x14ac:dyDescent="0.2">
      <c r="A73" s="14">
        <v>1</v>
      </c>
      <c r="B73" s="14" t="str">
        <f>IF(D72=0,IF(B72=1,"dziesięć ",""),"")</f>
        <v/>
      </c>
      <c r="C73" s="14" t="str">
        <f>IF(C72=11,"jedenaście tysięcy ","")</f>
        <v/>
      </c>
      <c r="D73" s="14" t="str">
        <f>IF(D72=1,IF(B72&gt;1,"jeden tysięcy ",IF(B72=1,"","jeden tysiąc ")),"")</f>
        <v/>
      </c>
      <c r="E73" s="14" t="str">
        <f>IF(D72=0,IF(C72=0,"","tysięcy "),"")</f>
        <v/>
      </c>
      <c r="F73" s="14" t="str">
        <f>IF(F72=1,"sto ","")</f>
        <v/>
      </c>
      <c r="G73" s="14" t="str">
        <f>IF(H72=10,"dziesięć ","")</f>
        <v/>
      </c>
      <c r="H73" s="14" t="str">
        <f>IF(H72=11,"jedenaście ","")</f>
        <v/>
      </c>
      <c r="I73" s="14" t="str">
        <f>IF(G72&lt;&gt;1,IF(I72=1,"jeden ",""),"")</f>
        <v/>
      </c>
      <c r="J73" s="14" t="str">
        <f>IF(A72=0,"zero ","")</f>
        <v/>
      </c>
    </row>
    <row r="74" spans="1:13" hidden="1" x14ac:dyDescent="0.2">
      <c r="A74" s="14">
        <v>2</v>
      </c>
      <c r="B74" s="14" t="str">
        <f>IF(B72=2,"dwadzieścia ","")</f>
        <v/>
      </c>
      <c r="C74" s="14" t="str">
        <f>IF(C72=12,"dwanaście tysięcy ","")</f>
        <v/>
      </c>
      <c r="D74" s="14" t="str">
        <f>IF(B72&lt;&gt;1,IF(D72=2,"dwa tysiące ",""),"")</f>
        <v/>
      </c>
      <c r="E74" s="14"/>
      <c r="F74" s="14" t="str">
        <f>IF(F72=2,"dwieście ","")</f>
        <v/>
      </c>
      <c r="G74" s="14" t="str">
        <f>IF(G72=2,"dwadzieścia ","")</f>
        <v xml:space="preserve">dwadzieścia </v>
      </c>
      <c r="H74" s="14" t="str">
        <f>IF(H72=12,"dwanaście ","")</f>
        <v/>
      </c>
      <c r="I74" s="14" t="str">
        <f>IF(G72&lt;&gt;1,IF(I72=2,"dwa ",""),"")</f>
        <v/>
      </c>
      <c r="J74" s="14" t="s">
        <v>47</v>
      </c>
    </row>
    <row r="75" spans="1:13" hidden="1" x14ac:dyDescent="0.2">
      <c r="A75" s="14">
        <v>3</v>
      </c>
      <c r="B75" s="14" t="str">
        <f>IF(B72=3,"trzydzieści ","")</f>
        <v/>
      </c>
      <c r="C75" s="14" t="str">
        <f>IF(C72=13,"trzynaście tysięcy ","")</f>
        <v/>
      </c>
      <c r="D75" s="14" t="str">
        <f>IF(B72&lt;&gt;1,IF(D72=3,"trzy tysiące ",""),"")</f>
        <v/>
      </c>
      <c r="E75" s="14"/>
      <c r="F75" s="14" t="str">
        <f>IF(F72=3,"trzysta ","")</f>
        <v/>
      </c>
      <c r="G75" s="14" t="str">
        <f>IF(G72=3,"trzydzieści ","")</f>
        <v/>
      </c>
      <c r="H75" s="14" t="str">
        <f>IF(H72=13,"trzynaście ","")</f>
        <v/>
      </c>
      <c r="I75" s="14" t="str">
        <f>IF(G72&lt;&gt;1,IF(I72=3,"trzy ",""),"")</f>
        <v/>
      </c>
      <c r="J75" s="14"/>
    </row>
    <row r="76" spans="1:13" hidden="1" x14ac:dyDescent="0.2">
      <c r="A76" s="14">
        <v>4</v>
      </c>
      <c r="B76" s="14" t="str">
        <f>IF(B72=4,"czterdzieści ","")</f>
        <v/>
      </c>
      <c r="C76" s="14" t="str">
        <f>IF(C72=14,"czternaście tysięcy ","")</f>
        <v/>
      </c>
      <c r="D76" s="14" t="str">
        <f>IF(B72&lt;&gt;1,IF(D72=4,"cztery tysiące ",""),"")</f>
        <v/>
      </c>
      <c r="E76" s="14"/>
      <c r="F76" s="14" t="str">
        <f>IF(F72=4,"czterysta ","")</f>
        <v/>
      </c>
      <c r="G76" s="14" t="str">
        <f>IF(G72=4,"czterdzieści ","")</f>
        <v/>
      </c>
      <c r="H76" s="14" t="str">
        <f>IF(H72=14,"czternaście ","")</f>
        <v/>
      </c>
      <c r="I76" s="14" t="str">
        <f>IF(G72&lt;&gt;1,IF(I72=4,"cztery ",""),"")</f>
        <v/>
      </c>
      <c r="J76" s="14"/>
    </row>
    <row r="77" spans="1:13" hidden="1" x14ac:dyDescent="0.2">
      <c r="A77" s="14">
        <v>5</v>
      </c>
      <c r="B77" s="14" t="str">
        <f>IF(B72=5,"pięćdziesiąt ","")</f>
        <v/>
      </c>
      <c r="C77" s="14" t="str">
        <f>IF(C72=15,"piętnaście tysięcy ","")</f>
        <v/>
      </c>
      <c r="D77" s="14" t="str">
        <f>IF(B72&lt;&gt;1,IF(D72=5,"pięć tysięcy ",""),"")</f>
        <v/>
      </c>
      <c r="E77" s="14"/>
      <c r="F77" s="14" t="str">
        <f>IF(F72=5,"pięćset ","")</f>
        <v/>
      </c>
      <c r="G77" s="14" t="str">
        <f>IF(G72=5,"pięćdziesiąt ","")</f>
        <v/>
      </c>
      <c r="H77" s="14" t="str">
        <f>IF(H72=15,"piętnaście ","")</f>
        <v/>
      </c>
      <c r="I77" s="14" t="str">
        <f>IF(G72&lt;&gt;1,IF(I72=5,"pięć ",""),"")</f>
        <v/>
      </c>
      <c r="J77" s="14"/>
    </row>
    <row r="78" spans="1:13" hidden="1" x14ac:dyDescent="0.2">
      <c r="A78" s="14">
        <v>6</v>
      </c>
      <c r="B78" s="14" t="str">
        <f>IF(B72=6,"sześćdziesiąt ","")</f>
        <v/>
      </c>
      <c r="C78" s="14" t="str">
        <f>IF(C72=16,"szesnaście tysięcy ","")</f>
        <v/>
      </c>
      <c r="D78" s="14" t="str">
        <f>IF(B72&lt;&gt;1,IF(D72=6,"sześć tysięcy ",""),"")</f>
        <v/>
      </c>
      <c r="E78" s="14"/>
      <c r="F78" s="14" t="str">
        <f>IF(F72=6,"sześćset ","")</f>
        <v/>
      </c>
      <c r="G78" s="14" t="str">
        <f>IF(G72=6,"sześćdziesiąt ","")</f>
        <v/>
      </c>
      <c r="H78" s="14" t="str">
        <f>IF(H72=16,"szesnaście ","")</f>
        <v/>
      </c>
      <c r="I78" s="14" t="str">
        <f>IF(G72&lt;&gt;1,IF(I72=6,"sześć ",""),"")</f>
        <v/>
      </c>
      <c r="J78" s="14"/>
    </row>
    <row r="79" spans="1:13" hidden="1" x14ac:dyDescent="0.2">
      <c r="A79" s="14">
        <v>7</v>
      </c>
      <c r="B79" s="14" t="str">
        <f>IF(B72=7,"siedemdziesiąt ","")</f>
        <v/>
      </c>
      <c r="C79" s="14" t="str">
        <f>IF(C72=17,"siedemnaście tysięcy ","")</f>
        <v/>
      </c>
      <c r="D79" s="14" t="str">
        <f>IF(B72&lt;&gt;1,IF(D72=7,"siedem tysięcy ",""),"")</f>
        <v/>
      </c>
      <c r="E79" s="14"/>
      <c r="F79" s="14" t="str">
        <f>IF(F72=7,"siedemset ","")</f>
        <v/>
      </c>
      <c r="G79" s="14" t="str">
        <f>IF(G72=7,"siedemdziesiąt ","")</f>
        <v/>
      </c>
      <c r="H79" s="14" t="str">
        <f>IF(H72=17,"siedemnaście ","")</f>
        <v/>
      </c>
      <c r="I79" s="14" t="str">
        <f>IF(G72&lt;&gt;1,IF(I72=7,"siedem ",""),"")</f>
        <v/>
      </c>
      <c r="J79" s="14"/>
    </row>
    <row r="80" spans="1:13" hidden="1" x14ac:dyDescent="0.2">
      <c r="A80" s="14">
        <v>8</v>
      </c>
      <c r="B80" s="14" t="str">
        <f>IF(B72=8,"osiemdziesiąt ","")</f>
        <v/>
      </c>
      <c r="C80" s="14" t="str">
        <f>IF(C72=18,"osiemnaście tysięcy ","")</f>
        <v/>
      </c>
      <c r="D80" s="14" t="str">
        <f>IF(B72&lt;&gt;1,IF(D72=8,"osiem tysięcy ",""),"")</f>
        <v/>
      </c>
      <c r="E80" s="14"/>
      <c r="F80" s="14" t="str">
        <f>IF(F72=8,"osiemset ","")</f>
        <v/>
      </c>
      <c r="G80" s="14" t="str">
        <f>IF(G72=8,"osiemdziesiąt ","")</f>
        <v/>
      </c>
      <c r="H80" s="14" t="str">
        <f>IF(H72=18,"osiemnaście ","")</f>
        <v/>
      </c>
      <c r="I80" s="14" t="str">
        <f>IF(G72&lt;&gt;1,IF(I72=8,"osiem ",""),"")</f>
        <v/>
      </c>
      <c r="J80" s="14"/>
    </row>
    <row r="81" spans="1:10" hidden="1" x14ac:dyDescent="0.2">
      <c r="A81" s="14">
        <v>9</v>
      </c>
      <c r="B81" s="14" t="str">
        <f>IF(B72=9,"dziewięćdziesiąt ","")</f>
        <v/>
      </c>
      <c r="C81" s="14" t="str">
        <f>IF(C72=19,"dziewiętnaście tysięcy ","")</f>
        <v/>
      </c>
      <c r="D81" s="14" t="str">
        <f>IF(B72&lt;&gt;1,IF(D72=9,"dziewięć tysięcy ",""),"")</f>
        <v/>
      </c>
      <c r="E81" s="14"/>
      <c r="F81" s="14" t="str">
        <f>IF(F72=9,"dziewięćset ","")</f>
        <v/>
      </c>
      <c r="G81" s="14" t="str">
        <f>IF(G72=9,"dziewięćdziesiąt ","")</f>
        <v/>
      </c>
      <c r="H81" s="14" t="str">
        <f>IF(H72=19,"dziewiętnaście ","")</f>
        <v/>
      </c>
      <c r="I81" s="14" t="str">
        <f>IF(G72&lt;&gt;1,IF(I72=9,"dziewięć ",""),"")</f>
        <v/>
      </c>
      <c r="J81" s="14"/>
    </row>
    <row r="82" spans="1:10" hidden="1" x14ac:dyDescent="0.2">
      <c r="A82" s="14" t="str">
        <f>IF(C45&lt;0,"minus ","")</f>
        <v/>
      </c>
      <c r="B82" s="14" t="str">
        <f t="shared" ref="B82:J82" si="3">CONCATENATE(B73,B74,B75,B76,B77,B78,B79,B80,B81)</f>
        <v/>
      </c>
      <c r="C82" s="14" t="str">
        <f t="shared" si="3"/>
        <v/>
      </c>
      <c r="D82" s="14" t="str">
        <f t="shared" si="3"/>
        <v/>
      </c>
      <c r="E82" s="14" t="str">
        <f t="shared" si="3"/>
        <v/>
      </c>
      <c r="F82" s="14" t="str">
        <f t="shared" si="3"/>
        <v/>
      </c>
      <c r="G82" s="14" t="str">
        <f t="shared" si="3"/>
        <v xml:space="preserve">dwadzieścia </v>
      </c>
      <c r="H82" s="14" t="str">
        <f t="shared" si="3"/>
        <v/>
      </c>
      <c r="I82" s="14" t="str">
        <f t="shared" si="3"/>
        <v/>
      </c>
      <c r="J82" s="14" t="str">
        <f t="shared" si="3"/>
        <v>zł</v>
      </c>
    </row>
    <row r="83" spans="1:10" hidden="1" x14ac:dyDescent="0.2">
      <c r="A83" s="27" t="str">
        <f>CONCATENATE(A82,B82,C82,D82,E82,F82,G82,H82,I82,J82,E70)</f>
        <v>dwadzieścia zł zero gr</v>
      </c>
      <c r="B83" s="27"/>
      <c r="C83" s="27"/>
      <c r="D83" s="27"/>
      <c r="E83" s="14"/>
      <c r="F83" s="14"/>
      <c r="G83" s="14"/>
      <c r="H83" s="14"/>
      <c r="I83" s="14"/>
      <c r="J83" s="14"/>
    </row>
    <row r="84" spans="1:10" x14ac:dyDescent="0.2">
      <c r="A84" s="15"/>
      <c r="B84" s="15"/>
      <c r="C84" s="15"/>
      <c r="D84" s="15"/>
      <c r="E84" s="15"/>
      <c r="F84" s="15"/>
      <c r="G84" s="15"/>
      <c r="H84" s="18"/>
      <c r="I84" s="18"/>
      <c r="J84" s="18"/>
    </row>
  </sheetData>
  <sheetProtection algorithmName="SHA-512" hashValue="dNM7Fy/CPOTPuQ+YyFUjs0ALdU2N8ICXI5zzIGx8a7XTP96z2NbthihzGYA7rFVjSE1nUT1Y65EkJ+zpqTMMZA==" saltValue="P9e+Ikx14Fv/CeS8zblcJw==" spinCount="100000" sheet="1" objects="1" scenarios="1"/>
  <mergeCells count="113">
    <mergeCell ref="H37:I39"/>
    <mergeCell ref="A39:E39"/>
    <mergeCell ref="F39:G39"/>
    <mergeCell ref="A40:I40"/>
    <mergeCell ref="A48:B48"/>
    <mergeCell ref="C48:E48"/>
    <mergeCell ref="F48:I48"/>
    <mergeCell ref="A45:B45"/>
    <mergeCell ref="C45:D45"/>
    <mergeCell ref="F45:I45"/>
    <mergeCell ref="A41:B41"/>
    <mergeCell ref="C41:D41"/>
    <mergeCell ref="F41:I41"/>
    <mergeCell ref="A42:B42"/>
    <mergeCell ref="C42:I42"/>
    <mergeCell ref="A43:I43"/>
    <mergeCell ref="A44:I44"/>
    <mergeCell ref="A46:I46"/>
    <mergeCell ref="A47:I47"/>
    <mergeCell ref="H31:I31"/>
    <mergeCell ref="B32:E32"/>
    <mergeCell ref="F32:G32"/>
    <mergeCell ref="B33:E33"/>
    <mergeCell ref="F33:G33"/>
    <mergeCell ref="B34:E34"/>
    <mergeCell ref="F34:G34"/>
    <mergeCell ref="B35:E35"/>
    <mergeCell ref="F35:G35"/>
    <mergeCell ref="H32:I34"/>
    <mergeCell ref="B29:E29"/>
    <mergeCell ref="F29:G29"/>
    <mergeCell ref="F37:G37"/>
    <mergeCell ref="B38:E38"/>
    <mergeCell ref="F38:G38"/>
    <mergeCell ref="B30:E30"/>
    <mergeCell ref="F30:G30"/>
    <mergeCell ref="B31:E31"/>
    <mergeCell ref="F31:G31"/>
    <mergeCell ref="B36:E36"/>
    <mergeCell ref="F36:G36"/>
    <mergeCell ref="B37:E37"/>
    <mergeCell ref="B27:E27"/>
    <mergeCell ref="F27:G27"/>
    <mergeCell ref="H26:I28"/>
    <mergeCell ref="B20:E20"/>
    <mergeCell ref="F20:G20"/>
    <mergeCell ref="B21:E21"/>
    <mergeCell ref="F21:G21"/>
    <mergeCell ref="H21:I21"/>
    <mergeCell ref="H19:I20"/>
    <mergeCell ref="B25:E25"/>
    <mergeCell ref="B28:E28"/>
    <mergeCell ref="F28:G28"/>
    <mergeCell ref="B1:D3"/>
    <mergeCell ref="F1:H2"/>
    <mergeCell ref="I1:I2"/>
    <mergeCell ref="A4:I4"/>
    <mergeCell ref="A5:B5"/>
    <mergeCell ref="C5:I5"/>
    <mergeCell ref="F3:G3"/>
    <mergeCell ref="H3:I3"/>
    <mergeCell ref="A6:C6"/>
    <mergeCell ref="D6:G6"/>
    <mergeCell ref="A1:A3"/>
    <mergeCell ref="E1:E3"/>
    <mergeCell ref="H6:I6"/>
    <mergeCell ref="H7:I9"/>
    <mergeCell ref="F14:G14"/>
    <mergeCell ref="B23:E23"/>
    <mergeCell ref="F23:G23"/>
    <mergeCell ref="H23:I24"/>
    <mergeCell ref="B24:E24"/>
    <mergeCell ref="F24:G24"/>
    <mergeCell ref="B13:E13"/>
    <mergeCell ref="F13:G13"/>
    <mergeCell ref="H13:I14"/>
    <mergeCell ref="B14:E14"/>
    <mergeCell ref="B22:E22"/>
    <mergeCell ref="F22:G22"/>
    <mergeCell ref="H22:I22"/>
    <mergeCell ref="A7:C7"/>
    <mergeCell ref="D7:G7"/>
    <mergeCell ref="A8:C8"/>
    <mergeCell ref="D8:G8"/>
    <mergeCell ref="A9:C9"/>
    <mergeCell ref="A12:I12"/>
    <mergeCell ref="B15:E15"/>
    <mergeCell ref="F15:G15"/>
    <mergeCell ref="B16:E16"/>
    <mergeCell ref="D9:G9"/>
    <mergeCell ref="H10:H11"/>
    <mergeCell ref="I10:I11"/>
    <mergeCell ref="A50:B50"/>
    <mergeCell ref="A63:D63"/>
    <mergeCell ref="A70:B70"/>
    <mergeCell ref="A83:D83"/>
    <mergeCell ref="A10:C10"/>
    <mergeCell ref="D10:G10"/>
    <mergeCell ref="A11:C11"/>
    <mergeCell ref="D11:G11"/>
    <mergeCell ref="F16:G16"/>
    <mergeCell ref="B17:E17"/>
    <mergeCell ref="F17:G17"/>
    <mergeCell ref="B18:E18"/>
    <mergeCell ref="F18:G18"/>
    <mergeCell ref="B19:E19"/>
    <mergeCell ref="F19:G19"/>
    <mergeCell ref="H15:H18"/>
    <mergeCell ref="I15:I18"/>
    <mergeCell ref="F25:G25"/>
    <mergeCell ref="H25:I25"/>
    <mergeCell ref="B26:E26"/>
    <mergeCell ref="F26:G26"/>
  </mergeCells>
  <pageMargins left="0.7" right="0.7" top="0.75" bottom="0.75" header="0.3" footer="0.3"/>
  <pageSetup paperSize="9" orientation="portrait" blackAndWhite="1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</vt:lpstr>
      <vt:lpstr>rozliczenie!Obszar_wydruku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JacekSzymon Fałowski</dc:creator>
  <cp:lastModifiedBy>użytkownik</cp:lastModifiedBy>
  <cp:lastPrinted>2020-08-11T12:45:16Z</cp:lastPrinted>
  <dcterms:created xsi:type="dcterms:W3CDTF">2014-11-06T13:19:18Z</dcterms:created>
  <dcterms:modified xsi:type="dcterms:W3CDTF">2020-08-11T13:00:22Z</dcterms:modified>
</cp:coreProperties>
</file>