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lwina Szymanek\Desktop\Malwi backup\MALWI ŚRODKI\ZARZĄDZENIA\Zarządzenie z załącznikami do Zasad Finansowych\"/>
    </mc:Choice>
  </mc:AlternateContent>
  <xr:revisionPtr revIDLastSave="0" documentId="13_ncr:1_{161C5471-EF68-4CC1-ACE3-3EC3A348C212}" xr6:coauthVersionLast="47" xr6:coauthVersionMax="47" xr10:uidLastSave="{00000000-0000-0000-0000-000000000000}"/>
  <bookViews>
    <workbookView xWindow="-3780" yWindow="-17388" windowWidth="30936" windowHeight="16776" tabRatio="211" xr2:uid="{00000000-000D-0000-FFFF-FFFF00000000}"/>
  </bookViews>
  <sheets>
    <sheet name="rozliczenie" sheetId="1" r:id="rId1"/>
  </sheets>
  <definedNames>
    <definedName name="_xlnm.Print_Area" localSheetId="0">rozliczenie!$A$1:$I$46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  <c r="A68" i="1" l="1"/>
  <c r="A80" i="1" l="1"/>
  <c r="F38" i="1" l="1"/>
  <c r="D9" i="1" l="1"/>
  <c r="D10" i="1"/>
  <c r="D11" i="1" s="1"/>
  <c r="A70" i="1"/>
  <c r="D68" i="1" s="1"/>
  <c r="E68" i="1" s="1"/>
  <c r="J6" i="1"/>
  <c r="J13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C40" i="1" l="1"/>
  <c r="H24" i="1"/>
  <c r="B70" i="1"/>
  <c r="J71" i="1"/>
  <c r="J80" i="1" s="1"/>
  <c r="C70" i="1"/>
  <c r="A48" i="1" l="1"/>
  <c r="A60" i="1"/>
  <c r="C73" i="1"/>
  <c r="C78" i="1"/>
  <c r="C76" i="1"/>
  <c r="C79" i="1"/>
  <c r="C71" i="1"/>
  <c r="C74" i="1"/>
  <c r="C77" i="1"/>
  <c r="C75" i="1"/>
  <c r="C72" i="1"/>
  <c r="D70" i="1"/>
  <c r="D78" i="1" s="1"/>
  <c r="B74" i="1"/>
  <c r="B75" i="1"/>
  <c r="B79" i="1"/>
  <c r="B77" i="1"/>
  <c r="B72" i="1"/>
  <c r="B73" i="1"/>
  <c r="B76" i="1"/>
  <c r="B78" i="1"/>
  <c r="A50" i="1"/>
  <c r="D48" i="1" s="1"/>
  <c r="E48" i="1" s="1"/>
  <c r="D74" i="1" l="1"/>
  <c r="D77" i="1"/>
  <c r="D75" i="1"/>
  <c r="D79" i="1"/>
  <c r="D72" i="1"/>
  <c r="D73" i="1"/>
  <c r="E71" i="1"/>
  <c r="E80" i="1" s="1"/>
  <c r="D71" i="1"/>
  <c r="B71" i="1"/>
  <c r="B80" i="1" s="1"/>
  <c r="F70" i="1"/>
  <c r="H70" i="1" s="1"/>
  <c r="D76" i="1"/>
  <c r="C80" i="1"/>
  <c r="J51" i="1"/>
  <c r="J60" i="1" s="1"/>
  <c r="B50" i="1"/>
  <c r="D50" i="1" s="1"/>
  <c r="F50" i="1" s="1"/>
  <c r="C50" i="1"/>
  <c r="H79" i="1" l="1"/>
  <c r="G71" i="1"/>
  <c r="H78" i="1"/>
  <c r="H72" i="1"/>
  <c r="H71" i="1"/>
  <c r="H75" i="1"/>
  <c r="H76" i="1"/>
  <c r="H74" i="1"/>
  <c r="H73" i="1"/>
  <c r="H77" i="1"/>
  <c r="F77" i="1"/>
  <c r="F78" i="1"/>
  <c r="F71" i="1"/>
  <c r="F76" i="1"/>
  <c r="F75" i="1"/>
  <c r="F73" i="1"/>
  <c r="F74" i="1"/>
  <c r="F79" i="1"/>
  <c r="F72" i="1"/>
  <c r="D80" i="1"/>
  <c r="G70" i="1"/>
  <c r="I70" i="1" s="1"/>
  <c r="I71" i="1" s="1"/>
  <c r="C59" i="1"/>
  <c r="C57" i="1"/>
  <c r="C54" i="1"/>
  <c r="C55" i="1"/>
  <c r="C56" i="1"/>
  <c r="C58" i="1"/>
  <c r="C51" i="1"/>
  <c r="C53" i="1"/>
  <c r="C52" i="1"/>
  <c r="G50" i="1"/>
  <c r="I50" i="1" s="1"/>
  <c r="I51" i="1" s="1"/>
  <c r="F53" i="1"/>
  <c r="F55" i="1"/>
  <c r="F52" i="1"/>
  <c r="F59" i="1"/>
  <c r="F58" i="1"/>
  <c r="F56" i="1"/>
  <c r="F54" i="1"/>
  <c r="F57" i="1"/>
  <c r="F51" i="1"/>
  <c r="D52" i="1"/>
  <c r="E51" i="1"/>
  <c r="E60" i="1" s="1"/>
  <c r="D51" i="1"/>
  <c r="B51" i="1"/>
  <c r="H50" i="1"/>
  <c r="B58" i="1"/>
  <c r="B55" i="1"/>
  <c r="B57" i="1"/>
  <c r="B59" i="1"/>
  <c r="B54" i="1"/>
  <c r="B56" i="1"/>
  <c r="B52" i="1"/>
  <c r="B53" i="1"/>
  <c r="D58" i="1"/>
  <c r="D57" i="1"/>
  <c r="D55" i="1"/>
  <c r="D59" i="1"/>
  <c r="D56" i="1"/>
  <c r="D54" i="1"/>
  <c r="D53" i="1"/>
  <c r="G78" i="1" l="1"/>
  <c r="G72" i="1"/>
  <c r="I75" i="1"/>
  <c r="G79" i="1"/>
  <c r="G73" i="1"/>
  <c r="G76" i="1"/>
  <c r="I74" i="1"/>
  <c r="G74" i="1"/>
  <c r="G75" i="1"/>
  <c r="G77" i="1"/>
  <c r="I72" i="1"/>
  <c r="I77" i="1"/>
  <c r="I79" i="1"/>
  <c r="I73" i="1"/>
  <c r="I76" i="1"/>
  <c r="I78" i="1"/>
  <c r="F80" i="1"/>
  <c r="H80" i="1"/>
  <c r="B60" i="1"/>
  <c r="F60" i="1"/>
  <c r="C60" i="1"/>
  <c r="D60" i="1"/>
  <c r="G53" i="1"/>
  <c r="I55" i="1"/>
  <c r="G55" i="1"/>
  <c r="G57" i="1"/>
  <c r="G58" i="1"/>
  <c r="G59" i="1"/>
  <c r="G56" i="1"/>
  <c r="G52" i="1"/>
  <c r="G54" i="1"/>
  <c r="I52" i="1"/>
  <c r="I57" i="1"/>
  <c r="I56" i="1"/>
  <c r="I59" i="1"/>
  <c r="I53" i="1"/>
  <c r="I54" i="1"/>
  <c r="I58" i="1"/>
  <c r="H56" i="1"/>
  <c r="H54" i="1"/>
  <c r="H51" i="1"/>
  <c r="G51" i="1"/>
  <c r="H59" i="1"/>
  <c r="H52" i="1"/>
  <c r="H57" i="1"/>
  <c r="H55" i="1"/>
  <c r="H53" i="1"/>
  <c r="H58" i="1"/>
  <c r="I80" i="1" l="1"/>
  <c r="G80" i="1"/>
  <c r="G60" i="1"/>
  <c r="H60" i="1"/>
  <c r="I60" i="1"/>
  <c r="A81" i="1" l="1"/>
  <c r="F44" i="1" s="1"/>
  <c r="A61" i="1"/>
  <c r="F40" i="1" s="1"/>
</calcChain>
</file>

<file path=xl/sharedStrings.xml><?xml version="1.0" encoding="utf-8"?>
<sst xmlns="http://schemas.openxmlformats.org/spreadsheetml/2006/main" count="66" uniqueCount="49">
  <si>
    <t>pieczątka Zarządu Osiedla</t>
  </si>
  <si>
    <t>........... 
Nr dowodu</t>
  </si>
  <si>
    <t>Data</t>
  </si>
  <si>
    <t>Lp.</t>
  </si>
  <si>
    <t>Zestawienie wydatków (dokumentów)</t>
  </si>
  <si>
    <t>Kwota</t>
  </si>
  <si>
    <t>Zestawienie i załączone dowody
 sprawdzono pod względem formalnym 
i rachunkowym</t>
  </si>
  <si>
    <t xml:space="preserve">
  .................
Podpis pracownika
 rozliczającego</t>
  </si>
  <si>
    <t>Zatwierdzono</t>
  </si>
  <si>
    <t>Główny Księgowy</t>
  </si>
  <si>
    <t>......................</t>
  </si>
  <si>
    <t>Podpis i pieczątka</t>
  </si>
  <si>
    <t>Dyrektor</t>
  </si>
  <si>
    <t>Razem:</t>
  </si>
  <si>
    <t xml:space="preserve">Słownie: </t>
  </si>
  <si>
    <t>.................              ........................</t>
  </si>
  <si>
    <t>data                    podpis kasjera</t>
  </si>
  <si>
    <t>ZESTAWIENIE WYDATKÓW
KARTA PŁATNICZA</t>
  </si>
  <si>
    <t>Kwota pobranej gotówki z bankomatu</t>
  </si>
  <si>
    <t>Kwota zasilenia konta karty płatniczej</t>
  </si>
  <si>
    <t>Razem wydatkowano wg zestawienia (gotówka i karta)</t>
  </si>
  <si>
    <t>Wydatkowano kartą bezgotówkowo</t>
  </si>
  <si>
    <t>Wydatkowano gotówką -
środki wypłacone z bankomatu</t>
  </si>
  <si>
    <t>Razem do zwrotu (z konta karty i pozostałej gotówki)</t>
  </si>
  <si>
    <t>Przewodniczący Zarządu:</t>
  </si>
  <si>
    <t>data zasilenia:</t>
  </si>
  <si>
    <t>Wpłacono w kasie niewydatkowaną kwotę:</t>
  </si>
  <si>
    <t>Zatwierdzono do przelewu niewydatkowaną kwotę:</t>
  </si>
  <si>
    <t>z konta karty płatniczej:</t>
  </si>
  <si>
    <t>na konto podstawowe osiedli:  20 1020 5226 0000 6202 0418 4297</t>
  </si>
  <si>
    <t>do zwrotu</t>
  </si>
  <si>
    <t xml:space="preserve">
...................
Data
</t>
  </si>
  <si>
    <t xml:space="preserve">  ____ ______ ______ ______ ______ ______ ______</t>
  </si>
  <si>
    <t>grosze:</t>
  </si>
  <si>
    <t>bez groszy</t>
  </si>
  <si>
    <t>10-tysiące</t>
  </si>
  <si>
    <t>10-19 tysięcy</t>
  </si>
  <si>
    <t>1-tysiące</t>
  </si>
  <si>
    <t>tysiące przy okrągłych</t>
  </si>
  <si>
    <t>setki</t>
  </si>
  <si>
    <t>dziesiątki</t>
  </si>
  <si>
    <t>10-19</t>
  </si>
  <si>
    <t>poj</t>
  </si>
  <si>
    <t>zł</t>
  </si>
  <si>
    <t xml:space="preserve">....................
Data
</t>
  </si>
  <si>
    <t>Zestawienie i załączone dowody
 sprawdzono pod względem merytorycznym, formalnym 
i rachunkowym</t>
  </si>
  <si>
    <t xml:space="preserve">
...................
Podpis i pieczątka Przewodniczącego Zarządu Osiedla</t>
  </si>
  <si>
    <t xml:space="preserve">
....................
Data
</t>
  </si>
  <si>
    <t xml:space="preserve">
...................
Podpis i pieczątka Skarbnika Osiedla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</si>
</sst>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.00\ &quot;zł&quot;"/>
    <numFmt numFmtId="166" formatCode="0.00_ ;\-0.00\ "/>
  </numFmts>
  <fonts count="10" x14ac:knownFonts="1">
    <font>
      <sz val="10"/>
      <name val="Arial"/>
      <family val="2"/>
      <charset val="238"/>
    </font>
    <font>
      <sz val="10"/>
      <name val="Verdana"/>
      <family val="2"/>
      <charset val="1"/>
    </font>
    <font>
      <sz val="8"/>
      <name val="Verdana"/>
      <family val="2"/>
      <charset val="1"/>
    </font>
    <font>
      <sz val="8"/>
      <name val="Verdana"/>
      <family val="2"/>
      <charset val="238"/>
    </font>
    <font>
      <sz val="6"/>
      <name val="Verdana"/>
      <family val="2"/>
      <charset val="1"/>
    </font>
    <font>
      <sz val="6"/>
      <name val="Verdana"/>
      <family val="2"/>
      <charset val="238"/>
    </font>
    <font>
      <sz val="6"/>
      <color indexed="8"/>
      <name val="Verdana"/>
      <family val="2"/>
      <charset val="1"/>
    </font>
    <font>
      <sz val="9"/>
      <name val="Verdana"/>
      <family val="2"/>
      <charset val="238"/>
    </font>
    <font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0" xfId="0" applyProtection="1">
      <protection hidden="1"/>
    </xf>
    <xf numFmtId="0" fontId="7" fillId="0" borderId="0" xfId="0" applyFont="1"/>
    <xf numFmtId="0" fontId="8" fillId="0" borderId="0" xfId="0" applyFont="1"/>
    <xf numFmtId="49" fontId="0" fillId="0" borderId="0" xfId="0" applyNumberFormat="1" applyAlignment="1" applyProtection="1">
      <alignment horizontal="center"/>
      <protection hidden="1"/>
    </xf>
    <xf numFmtId="0" fontId="9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165" fontId="1" fillId="0" borderId="1" xfId="0" applyNumberFormat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" fillId="3" borderId="10" xfId="0" applyNumberFormat="1" applyFont="1" applyFill="1" applyBorder="1" applyAlignment="1" applyProtection="1">
      <alignment horizontal="left"/>
      <protection locked="0"/>
    </xf>
    <xf numFmtId="49" fontId="2" fillId="3" borderId="9" xfId="0" applyNumberFormat="1" applyFont="1" applyFill="1" applyBorder="1" applyAlignment="1" applyProtection="1">
      <alignment horizontal="left"/>
      <protection locked="0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2" fillId="2" borderId="8" xfId="0" applyNumberFormat="1" applyFont="1" applyFill="1" applyBorder="1" applyAlignment="1" applyProtection="1">
      <alignment horizontal="center" vertical="center"/>
      <protection locked="0"/>
    </xf>
    <xf numFmtId="16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5" fontId="1" fillId="2" borderId="8" xfId="0" applyNumberFormat="1" applyFont="1" applyFill="1" applyBorder="1" applyAlignment="1" applyProtection="1">
      <alignment horizontal="right" vertical="center"/>
      <protection locked="0"/>
    </xf>
    <xf numFmtId="165" fontId="1" fillId="2" borderId="10" xfId="0" applyNumberFormat="1" applyFont="1" applyFill="1" applyBorder="1" applyAlignment="1" applyProtection="1">
      <alignment horizontal="right" vertical="center"/>
      <protection locked="0"/>
    </xf>
    <xf numFmtId="165" fontId="1" fillId="2" borderId="9" xfId="0" applyNumberFormat="1" applyFont="1" applyFill="1" applyBorder="1" applyAlignment="1" applyProtection="1">
      <alignment horizontal="right" vertical="center"/>
      <protection locked="0"/>
    </xf>
    <xf numFmtId="165" fontId="1" fillId="0" borderId="8" xfId="0" applyNumberFormat="1" applyFont="1" applyBorder="1" applyAlignment="1">
      <alignment horizontal="right" vertical="center" wrapText="1"/>
    </xf>
    <xf numFmtId="165" fontId="1" fillId="0" borderId="10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65" fontId="1" fillId="0" borderId="8" xfId="0" applyNumberFormat="1" applyFont="1" applyBorder="1" applyAlignment="1" applyProtection="1">
      <alignment horizontal="right" vertical="center"/>
      <protection hidden="1"/>
    </xf>
    <xf numFmtId="165" fontId="1" fillId="0" borderId="10" xfId="0" applyNumberFormat="1" applyFont="1" applyBorder="1" applyAlignment="1" applyProtection="1">
      <alignment horizontal="right" vertical="center"/>
      <protection hidden="1"/>
    </xf>
    <xf numFmtId="165" fontId="1" fillId="0" borderId="9" xfId="0" applyNumberFormat="1" applyFont="1" applyBorder="1" applyAlignment="1" applyProtection="1">
      <alignment horizontal="right" vertical="center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16" xfId="0" applyNumberFormat="1" applyFont="1" applyBorder="1" applyAlignment="1" applyProtection="1">
      <alignment horizontal="right" vertical="center" indent="1"/>
      <protection hidden="1"/>
    </xf>
    <xf numFmtId="4" fontId="2" fillId="0" borderId="17" xfId="0" applyNumberFormat="1" applyFont="1" applyBorder="1" applyAlignment="1" applyProtection="1">
      <alignment horizontal="right" vertical="center" indent="1"/>
      <protection hidden="1"/>
    </xf>
    <xf numFmtId="4" fontId="2" fillId="0" borderId="18" xfId="0" applyNumberFormat="1" applyFont="1" applyBorder="1" applyAlignment="1" applyProtection="1">
      <alignment horizontal="right" vertical="center" indent="1"/>
      <protection hidden="1"/>
    </xf>
    <xf numFmtId="4" fontId="2" fillId="0" borderId="19" xfId="0" applyNumberFormat="1" applyFont="1" applyBorder="1" applyAlignment="1" applyProtection="1">
      <alignment horizontal="right" vertical="center" indent="1"/>
      <protection hidden="1"/>
    </xf>
    <xf numFmtId="166" fontId="0" fillId="0" borderId="0" xfId="0" applyNumberForma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82"/>
  <sheetViews>
    <sheetView tabSelected="1" topLeftCell="A22" zoomScaleNormal="100" workbookViewId="0">
      <selection activeCell="K24" sqref="K24"/>
    </sheetView>
  </sheetViews>
  <sheetFormatPr defaultColWidth="11.5546875" defaultRowHeight="13.2" x14ac:dyDescent="0.25"/>
  <cols>
    <col min="1" max="1" width="5.6640625" style="1" customWidth="1"/>
    <col min="2" max="2" width="17.44140625" style="1" customWidth="1"/>
    <col min="3" max="3" width="4.6640625" style="1" customWidth="1"/>
    <col min="4" max="4" width="7.44140625" style="1" customWidth="1"/>
    <col min="5" max="5" width="13.109375" style="1" customWidth="1"/>
    <col min="6" max="6" width="7.44140625" style="1" customWidth="1"/>
    <col min="7" max="7" width="5.88671875" style="1" customWidth="1"/>
    <col min="8" max="8" width="12.5546875" style="1" customWidth="1"/>
    <col min="9" max="9" width="12.109375" style="1" customWidth="1"/>
    <col min="10" max="246" width="11.5546875" style="1"/>
  </cols>
  <sheetData>
    <row r="1" spans="1:10" ht="16.5" customHeight="1" x14ac:dyDescent="0.25">
      <c r="A1" s="58"/>
      <c r="B1" s="49" t="s">
        <v>0</v>
      </c>
      <c r="C1" s="49"/>
      <c r="D1" s="49"/>
      <c r="E1" s="59"/>
      <c r="F1" s="50" t="s">
        <v>17</v>
      </c>
      <c r="G1" s="50"/>
      <c r="H1" s="50"/>
      <c r="I1" s="51" t="s">
        <v>1</v>
      </c>
    </row>
    <row r="2" spans="1:10" ht="12.9" customHeight="1" x14ac:dyDescent="0.25">
      <c r="A2" s="58"/>
      <c r="B2" s="49"/>
      <c r="C2" s="49"/>
      <c r="D2" s="49"/>
      <c r="E2" s="59"/>
      <c r="F2" s="50"/>
      <c r="G2" s="50"/>
      <c r="H2" s="50"/>
      <c r="I2" s="51"/>
    </row>
    <row r="3" spans="1:10" x14ac:dyDescent="0.25">
      <c r="A3" s="58"/>
      <c r="B3" s="49"/>
      <c r="C3" s="49"/>
      <c r="D3" s="49"/>
      <c r="E3" s="59"/>
      <c r="F3" s="54" t="s">
        <v>25</v>
      </c>
      <c r="G3" s="55"/>
      <c r="H3" s="56"/>
      <c r="I3" s="57"/>
    </row>
    <row r="4" spans="1:10" ht="7.5" customHeight="1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0" s="4" customFormat="1" ht="19.350000000000001" customHeight="1" x14ac:dyDescent="0.25">
      <c r="A5" s="38" t="s">
        <v>24</v>
      </c>
      <c r="B5" s="38"/>
      <c r="C5" s="53"/>
      <c r="D5" s="53"/>
      <c r="E5" s="53"/>
      <c r="F5" s="53"/>
      <c r="G5" s="53"/>
      <c r="H5" s="53"/>
      <c r="I5" s="53"/>
    </row>
    <row r="6" spans="1:10" s="4" customFormat="1" ht="21.15" customHeight="1" x14ac:dyDescent="0.2">
      <c r="A6" s="36" t="s">
        <v>19</v>
      </c>
      <c r="B6" s="36"/>
      <c r="C6" s="36"/>
      <c r="D6" s="48"/>
      <c r="E6" s="48"/>
      <c r="F6" s="48"/>
      <c r="G6" s="48"/>
      <c r="H6" s="88" t="s">
        <v>45</v>
      </c>
      <c r="I6" s="89"/>
      <c r="J6" s="1" t="str">
        <f>IF(D6&lt;&gt;"",IF(ISNUMBER(D6),"","W komórce nie została podana prawidłowa liczba"),"")</f>
        <v/>
      </c>
    </row>
    <row r="7" spans="1:10" s="4" customFormat="1" ht="21.15" customHeight="1" x14ac:dyDescent="0.2">
      <c r="A7" s="41" t="s">
        <v>18</v>
      </c>
      <c r="B7" s="42"/>
      <c r="C7" s="45"/>
      <c r="D7" s="60"/>
      <c r="E7" s="61"/>
      <c r="F7" s="61"/>
      <c r="G7" s="62"/>
      <c r="H7" s="90"/>
      <c r="I7" s="91"/>
      <c r="J7" s="1"/>
    </row>
    <row r="8" spans="1:10" s="4" customFormat="1" ht="21.15" customHeight="1" x14ac:dyDescent="0.2">
      <c r="A8" s="41" t="s">
        <v>22</v>
      </c>
      <c r="B8" s="42"/>
      <c r="C8" s="45"/>
      <c r="D8" s="60"/>
      <c r="E8" s="61"/>
      <c r="F8" s="61"/>
      <c r="G8" s="62"/>
      <c r="H8" s="21"/>
      <c r="I8" s="20"/>
      <c r="J8" s="1"/>
    </row>
    <row r="9" spans="1:10" s="4" customFormat="1" ht="21.15" customHeight="1" x14ac:dyDescent="0.2">
      <c r="A9" s="41" t="s">
        <v>21</v>
      </c>
      <c r="B9" s="42"/>
      <c r="C9" s="45"/>
      <c r="D9" s="63" t="str">
        <f>IF(D6="","",IF(F38="",0,F38)-D8)</f>
        <v/>
      </c>
      <c r="E9" s="64"/>
      <c r="F9" s="64"/>
      <c r="G9" s="65"/>
      <c r="H9" s="28" t="s">
        <v>44</v>
      </c>
      <c r="I9" s="29" t="s">
        <v>46</v>
      </c>
      <c r="J9" s="1"/>
    </row>
    <row r="10" spans="1:10" s="4" customFormat="1" ht="21.15" customHeight="1" x14ac:dyDescent="0.25">
      <c r="A10" s="66" t="s">
        <v>20</v>
      </c>
      <c r="B10" s="67"/>
      <c r="C10" s="68"/>
      <c r="D10" s="69" t="str">
        <f>IF(D6="","",IF(F38="",0,F38))</f>
        <v/>
      </c>
      <c r="E10" s="70"/>
      <c r="F10" s="70"/>
      <c r="G10" s="71"/>
      <c r="H10" s="28"/>
      <c r="I10" s="29"/>
    </row>
    <row r="11" spans="1:10" s="4" customFormat="1" ht="21.15" customHeight="1" x14ac:dyDescent="0.25">
      <c r="A11" s="36" t="s">
        <v>23</v>
      </c>
      <c r="B11" s="38"/>
      <c r="C11" s="38"/>
      <c r="D11" s="35" t="str">
        <f>IF(D6="","",D6-D10)</f>
        <v/>
      </c>
      <c r="E11" s="35"/>
      <c r="F11" s="35"/>
      <c r="G11" s="35"/>
      <c r="H11" s="19"/>
      <c r="I11" s="20"/>
    </row>
    <row r="12" spans="1:10" ht="14.1" customHeight="1" x14ac:dyDescent="0.25">
      <c r="A12" s="2" t="s">
        <v>3</v>
      </c>
      <c r="B12" s="49" t="s">
        <v>4</v>
      </c>
      <c r="C12" s="49"/>
      <c r="D12" s="49"/>
      <c r="E12" s="49"/>
      <c r="F12" s="49" t="s">
        <v>5</v>
      </c>
      <c r="G12" s="49"/>
      <c r="H12" s="32" t="s">
        <v>47</v>
      </c>
      <c r="I12" s="30" t="s">
        <v>48</v>
      </c>
    </row>
    <row r="13" spans="1:10" ht="14.1" customHeight="1" x14ac:dyDescent="0.25">
      <c r="A13" s="6">
        <v>1</v>
      </c>
      <c r="B13" s="47"/>
      <c r="C13" s="47"/>
      <c r="D13" s="47"/>
      <c r="E13" s="47"/>
      <c r="F13" s="60"/>
      <c r="G13" s="62"/>
      <c r="H13" s="32"/>
      <c r="I13" s="30"/>
      <c r="J13" s="1" t="str">
        <f>IF(F13&lt;&gt;"",IF(ISNUMBER(F13),"","W komórce nie została podana prawidłowa liczba"),"")</f>
        <v/>
      </c>
    </row>
    <row r="14" spans="1:10" ht="14.1" customHeight="1" x14ac:dyDescent="0.25">
      <c r="A14" s="6">
        <f t="shared" ref="A14:A37" si="0">A13+1</f>
        <v>2</v>
      </c>
      <c r="B14" s="47"/>
      <c r="C14" s="47"/>
      <c r="D14" s="47"/>
      <c r="E14" s="47"/>
      <c r="F14" s="48"/>
      <c r="G14" s="48"/>
      <c r="H14" s="32"/>
      <c r="I14" s="30"/>
      <c r="J14" s="1" t="str">
        <f t="shared" ref="J14:J37" si="1">IF(F14&lt;&gt;"",IF(ISNUMBER(F14),"","W komórce nie została podana prawidłowa liczba"),"")</f>
        <v/>
      </c>
    </row>
    <row r="15" spans="1:10" ht="14.1" customHeight="1" x14ac:dyDescent="0.25">
      <c r="A15" s="6">
        <f t="shared" si="0"/>
        <v>3</v>
      </c>
      <c r="B15" s="47"/>
      <c r="C15" s="47"/>
      <c r="D15" s="47"/>
      <c r="E15" s="47"/>
      <c r="F15" s="48"/>
      <c r="G15" s="48"/>
      <c r="H15" s="33"/>
      <c r="I15" s="31"/>
      <c r="J15" s="1" t="str">
        <f t="shared" si="1"/>
        <v/>
      </c>
    </row>
    <row r="16" spans="1:10" ht="14.1" customHeight="1" x14ac:dyDescent="0.25">
      <c r="A16" s="6">
        <f t="shared" si="0"/>
        <v>4</v>
      </c>
      <c r="B16" s="47"/>
      <c r="C16" s="47"/>
      <c r="D16" s="47"/>
      <c r="E16" s="47"/>
      <c r="F16" s="48"/>
      <c r="G16" s="48"/>
      <c r="H16" s="87" t="s">
        <v>6</v>
      </c>
      <c r="I16" s="87"/>
      <c r="J16" s="1" t="str">
        <f t="shared" si="1"/>
        <v/>
      </c>
    </row>
    <row r="17" spans="1:10" ht="14.1" customHeight="1" x14ac:dyDescent="0.25">
      <c r="A17" s="6">
        <f t="shared" si="0"/>
        <v>5</v>
      </c>
      <c r="B17" s="47"/>
      <c r="C17" s="47"/>
      <c r="D17" s="47"/>
      <c r="E17" s="47"/>
      <c r="F17" s="48"/>
      <c r="G17" s="48"/>
      <c r="H17" s="87"/>
      <c r="I17" s="87"/>
      <c r="J17" s="1" t="str">
        <f t="shared" si="1"/>
        <v/>
      </c>
    </row>
    <row r="18" spans="1:10" ht="14.1" customHeight="1" x14ac:dyDescent="0.25">
      <c r="A18" s="6">
        <f t="shared" si="0"/>
        <v>6</v>
      </c>
      <c r="B18" s="47"/>
      <c r="C18" s="47"/>
      <c r="D18" s="47"/>
      <c r="E18" s="47"/>
      <c r="F18" s="48"/>
      <c r="G18" s="48"/>
      <c r="H18" s="17"/>
      <c r="I18" s="18"/>
      <c r="J18" s="1" t="str">
        <f t="shared" si="1"/>
        <v/>
      </c>
    </row>
    <row r="19" spans="1:10" ht="14.1" customHeight="1" x14ac:dyDescent="0.25">
      <c r="A19" s="6">
        <f t="shared" si="0"/>
        <v>7</v>
      </c>
      <c r="B19" s="47"/>
      <c r="C19" s="47"/>
      <c r="D19" s="47"/>
      <c r="E19" s="47"/>
      <c r="F19" s="48"/>
      <c r="G19" s="48"/>
      <c r="H19" s="85" t="s">
        <v>31</v>
      </c>
      <c r="I19" s="83" t="s">
        <v>7</v>
      </c>
      <c r="J19" s="1" t="str">
        <f t="shared" si="1"/>
        <v/>
      </c>
    </row>
    <row r="20" spans="1:10" ht="14.1" customHeight="1" x14ac:dyDescent="0.25">
      <c r="A20" s="6">
        <f t="shared" si="0"/>
        <v>8</v>
      </c>
      <c r="B20" s="47"/>
      <c r="C20" s="47"/>
      <c r="D20" s="47"/>
      <c r="E20" s="47"/>
      <c r="F20" s="48"/>
      <c r="G20" s="48"/>
      <c r="H20" s="85"/>
      <c r="I20" s="83"/>
      <c r="J20" s="1" t="str">
        <f t="shared" si="1"/>
        <v/>
      </c>
    </row>
    <row r="21" spans="1:10" ht="14.1" customHeight="1" x14ac:dyDescent="0.25">
      <c r="A21" s="6">
        <f t="shared" si="0"/>
        <v>9</v>
      </c>
      <c r="B21" s="47"/>
      <c r="C21" s="47"/>
      <c r="D21" s="47"/>
      <c r="E21" s="47"/>
      <c r="F21" s="48"/>
      <c r="G21" s="48"/>
      <c r="H21" s="86"/>
      <c r="I21" s="84"/>
      <c r="J21" s="1" t="str">
        <f t="shared" si="1"/>
        <v/>
      </c>
    </row>
    <row r="22" spans="1:10" ht="14.1" customHeight="1" x14ac:dyDescent="0.25">
      <c r="A22" s="6">
        <f t="shared" si="0"/>
        <v>10</v>
      </c>
      <c r="B22" s="47"/>
      <c r="C22" s="47"/>
      <c r="D22" s="47"/>
      <c r="E22" s="47"/>
      <c r="F22" s="48"/>
      <c r="G22" s="48"/>
      <c r="H22" s="76" t="s">
        <v>8</v>
      </c>
      <c r="I22" s="76"/>
      <c r="J22" s="1" t="str">
        <f t="shared" si="1"/>
        <v/>
      </c>
    </row>
    <row r="23" spans="1:10" ht="14.1" customHeight="1" thickBot="1" x14ac:dyDescent="0.3">
      <c r="A23" s="6">
        <f t="shared" si="0"/>
        <v>11</v>
      </c>
      <c r="B23" s="47"/>
      <c r="C23" s="47"/>
      <c r="D23" s="47"/>
      <c r="E23" s="47"/>
      <c r="F23" s="48"/>
      <c r="G23" s="48"/>
      <c r="H23" s="75" t="s">
        <v>30</v>
      </c>
      <c r="I23" s="75"/>
      <c r="J23" s="1" t="str">
        <f t="shared" si="1"/>
        <v/>
      </c>
    </row>
    <row r="24" spans="1:10" ht="14.1" customHeight="1" x14ac:dyDescent="0.25">
      <c r="A24" s="6">
        <f t="shared" si="0"/>
        <v>12</v>
      </c>
      <c r="B24" s="47"/>
      <c r="C24" s="47"/>
      <c r="D24" s="47"/>
      <c r="E24" s="47"/>
      <c r="F24" s="48"/>
      <c r="G24" s="48"/>
      <c r="H24" s="77" t="str">
        <f>IF($D$6="","",$D$11)</f>
        <v/>
      </c>
      <c r="I24" s="78"/>
      <c r="J24" s="1" t="str">
        <f t="shared" si="1"/>
        <v/>
      </c>
    </row>
    <row r="25" spans="1:10" ht="14.1" customHeight="1" thickBot="1" x14ac:dyDescent="0.3">
      <c r="A25" s="6">
        <f t="shared" si="0"/>
        <v>13</v>
      </c>
      <c r="B25" s="47"/>
      <c r="C25" s="47"/>
      <c r="D25" s="47"/>
      <c r="E25" s="47"/>
      <c r="F25" s="48"/>
      <c r="G25" s="48"/>
      <c r="H25" s="79"/>
      <c r="I25" s="80"/>
      <c r="J25" s="1" t="str">
        <f t="shared" si="1"/>
        <v/>
      </c>
    </row>
    <row r="26" spans="1:10" ht="14.1" customHeight="1" x14ac:dyDescent="0.25">
      <c r="A26" s="6">
        <f t="shared" si="0"/>
        <v>14</v>
      </c>
      <c r="B26" s="47"/>
      <c r="C26" s="47"/>
      <c r="D26" s="47"/>
      <c r="E26" s="47"/>
      <c r="F26" s="48"/>
      <c r="G26" s="48"/>
      <c r="H26" s="74" t="s">
        <v>9</v>
      </c>
      <c r="I26" s="74"/>
      <c r="J26" s="1" t="str">
        <f t="shared" si="1"/>
        <v/>
      </c>
    </row>
    <row r="27" spans="1:10" ht="14.1" customHeight="1" x14ac:dyDescent="0.25">
      <c r="A27" s="6">
        <f t="shared" si="0"/>
        <v>15</v>
      </c>
      <c r="B27" s="47"/>
      <c r="C27" s="47"/>
      <c r="D27" s="47"/>
      <c r="E27" s="47"/>
      <c r="F27" s="48"/>
      <c r="G27" s="48"/>
      <c r="H27" s="16"/>
      <c r="I27" s="15"/>
      <c r="J27" s="1" t="str">
        <f t="shared" si="1"/>
        <v/>
      </c>
    </row>
    <row r="28" spans="1:10" ht="14.1" customHeight="1" x14ac:dyDescent="0.25">
      <c r="A28" s="6">
        <f t="shared" si="0"/>
        <v>16</v>
      </c>
      <c r="B28" s="47"/>
      <c r="C28" s="47"/>
      <c r="D28" s="47"/>
      <c r="E28" s="47"/>
      <c r="F28" s="48"/>
      <c r="G28" s="48"/>
      <c r="H28" s="16"/>
      <c r="I28" s="15"/>
      <c r="J28" s="1" t="str">
        <f t="shared" si="1"/>
        <v/>
      </c>
    </row>
    <row r="29" spans="1:10" ht="14.1" customHeight="1" x14ac:dyDescent="0.25">
      <c r="A29" s="6">
        <f t="shared" si="0"/>
        <v>17</v>
      </c>
      <c r="B29" s="47"/>
      <c r="C29" s="47"/>
      <c r="D29" s="47"/>
      <c r="E29" s="47"/>
      <c r="F29" s="48"/>
      <c r="G29" s="48"/>
      <c r="H29" s="16"/>
      <c r="I29" s="15"/>
      <c r="J29" s="1" t="str">
        <f t="shared" si="1"/>
        <v/>
      </c>
    </row>
    <row r="30" spans="1:10" ht="14.1" customHeight="1" x14ac:dyDescent="0.25">
      <c r="A30" s="6">
        <f t="shared" si="0"/>
        <v>18</v>
      </c>
      <c r="B30" s="47"/>
      <c r="C30" s="47"/>
      <c r="D30" s="47"/>
      <c r="E30" s="47"/>
      <c r="F30" s="48"/>
      <c r="G30" s="48"/>
      <c r="H30" s="8" t="s">
        <v>10</v>
      </c>
      <c r="I30" s="9" t="s">
        <v>10</v>
      </c>
      <c r="J30" s="1" t="str">
        <f t="shared" si="1"/>
        <v/>
      </c>
    </row>
    <row r="31" spans="1:10" ht="14.1" customHeight="1" x14ac:dyDescent="0.25">
      <c r="A31" s="6">
        <f t="shared" si="0"/>
        <v>19</v>
      </c>
      <c r="B31" s="47"/>
      <c r="C31" s="47"/>
      <c r="D31" s="47"/>
      <c r="E31" s="47"/>
      <c r="F31" s="48"/>
      <c r="G31" s="48"/>
      <c r="H31" s="7" t="s">
        <v>2</v>
      </c>
      <c r="I31" s="5" t="s">
        <v>11</v>
      </c>
      <c r="J31" s="1" t="str">
        <f t="shared" si="1"/>
        <v/>
      </c>
    </row>
    <row r="32" spans="1:10" ht="14.1" customHeight="1" x14ac:dyDescent="0.25">
      <c r="A32" s="6">
        <f t="shared" si="0"/>
        <v>20</v>
      </c>
      <c r="B32" s="47"/>
      <c r="C32" s="47"/>
      <c r="D32" s="47"/>
      <c r="E32" s="47"/>
      <c r="F32" s="48"/>
      <c r="G32" s="48"/>
      <c r="H32" s="72" t="s">
        <v>12</v>
      </c>
      <c r="I32" s="73"/>
      <c r="J32" s="1" t="str">
        <f t="shared" si="1"/>
        <v/>
      </c>
    </row>
    <row r="33" spans="1:10" ht="14.1" customHeight="1" x14ac:dyDescent="0.25">
      <c r="A33" s="6">
        <f t="shared" si="0"/>
        <v>21</v>
      </c>
      <c r="B33" s="47"/>
      <c r="C33" s="47"/>
      <c r="D33" s="47"/>
      <c r="E33" s="47"/>
      <c r="F33" s="48"/>
      <c r="G33" s="48"/>
      <c r="H33" s="17"/>
      <c r="I33" s="18"/>
      <c r="J33" s="1" t="str">
        <f t="shared" si="1"/>
        <v/>
      </c>
    </row>
    <row r="34" spans="1:10" ht="14.1" customHeight="1" x14ac:dyDescent="0.25">
      <c r="A34" s="6">
        <f t="shared" si="0"/>
        <v>22</v>
      </c>
      <c r="B34" s="47"/>
      <c r="C34" s="47"/>
      <c r="D34" s="47"/>
      <c r="E34" s="47"/>
      <c r="F34" s="48"/>
      <c r="G34" s="48"/>
      <c r="H34" s="17"/>
      <c r="I34" s="18"/>
      <c r="J34" s="1" t="str">
        <f t="shared" si="1"/>
        <v/>
      </c>
    </row>
    <row r="35" spans="1:10" ht="14.1" customHeight="1" x14ac:dyDescent="0.25">
      <c r="A35" s="6">
        <f t="shared" si="0"/>
        <v>23</v>
      </c>
      <c r="B35" s="47"/>
      <c r="C35" s="47"/>
      <c r="D35" s="47"/>
      <c r="E35" s="47"/>
      <c r="F35" s="48"/>
      <c r="G35" s="48"/>
      <c r="H35" s="17"/>
      <c r="I35" s="18"/>
      <c r="J35" s="1" t="str">
        <f t="shared" si="1"/>
        <v/>
      </c>
    </row>
    <row r="36" spans="1:10" ht="14.1" customHeight="1" x14ac:dyDescent="0.25">
      <c r="A36" s="6">
        <f t="shared" si="0"/>
        <v>24</v>
      </c>
      <c r="B36" s="47"/>
      <c r="C36" s="47"/>
      <c r="D36" s="47"/>
      <c r="E36" s="47"/>
      <c r="F36" s="48"/>
      <c r="G36" s="48"/>
      <c r="H36" s="8" t="s">
        <v>10</v>
      </c>
      <c r="I36" s="9" t="s">
        <v>10</v>
      </c>
      <c r="J36" s="1" t="str">
        <f t="shared" si="1"/>
        <v/>
      </c>
    </row>
    <row r="37" spans="1:10" ht="14.1" customHeight="1" x14ac:dyDescent="0.25">
      <c r="A37" s="6">
        <f t="shared" si="0"/>
        <v>25</v>
      </c>
      <c r="B37" s="47"/>
      <c r="C37" s="47"/>
      <c r="D37" s="47"/>
      <c r="E37" s="47"/>
      <c r="F37" s="48"/>
      <c r="G37" s="48"/>
      <c r="H37" s="7" t="s">
        <v>2</v>
      </c>
      <c r="I37" s="5" t="s">
        <v>11</v>
      </c>
      <c r="J37" s="1" t="str">
        <f t="shared" si="1"/>
        <v/>
      </c>
    </row>
    <row r="38" spans="1:10" ht="14.1" customHeight="1" x14ac:dyDescent="0.25">
      <c r="A38" s="34" t="s">
        <v>13</v>
      </c>
      <c r="B38" s="34"/>
      <c r="C38" s="34"/>
      <c r="D38" s="34"/>
      <c r="E38" s="34"/>
      <c r="F38" s="35" t="str">
        <f>IF(   (        ROUND(F13,2)+  ROUND(F14,2)+       ROUND(F15,2)+ROUND(F16,2)+ROUND(F17,2)+ROUND(F18,2)+ROUND(F19,2)+ROUND(F20,2)+ROUND(F21,2)+ROUND(F22,2)+ROUND(F23,2)+ROUND(F24,2)+ROUND(F25,2)+ROUND(F26,2)+ROUND(F27,2)+ROUND(F28,2)+ROUND(F29,2)+ROUND(F30,2)+ROUND(F31,2)+ROUND(F32,2)+ROUND(F33,2)+ROUND(F34,2)+ROUND(F35,2)+ROUND(F36,2)+ROUND(F37,2) ) &lt;&gt;0,  SUM(  ROUND(F13,2)+ROUND(F14,2)+ROUND(F15,2)+ROUND(F16,2)+ROUND(F17,2)+ROUND(F18,2)+ROUND(F19,2)+ROUND(F20,2)+ROUND(F21,2)+ROUND(F22,2)+ROUND(F23,2)+ROUND(F24,2)+ROUND(F25,2)+ROUND(F26,2)+ROUND(F27,2)+ROUND(F28,2)+ROUND(F29,2)+ROUND(F30,2)+ROUND(F31,2)+ROUND(F32,2)+ROUND(F33,2)+ROUND(F34,2)+ROUND(F35,2)+ROUND(F36,2)+ROUND(F37,2)  ),  "" )</f>
        <v/>
      </c>
      <c r="G38" s="35"/>
      <c r="H38" s="17"/>
    </row>
    <row r="39" spans="1:10" ht="7.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</row>
    <row r="40" spans="1:10" ht="24" customHeight="1" x14ac:dyDescent="0.25">
      <c r="A40" s="36" t="s">
        <v>27</v>
      </c>
      <c r="B40" s="36"/>
      <c r="C40" s="39" t="str">
        <f>IF(D6="","",D11-C44)</f>
        <v/>
      </c>
      <c r="D40" s="39"/>
      <c r="E40" s="3" t="s">
        <v>14</v>
      </c>
      <c r="F40" s="40" t="str">
        <f>IF(D6="","",A61)</f>
        <v/>
      </c>
      <c r="G40" s="40"/>
      <c r="H40" s="40"/>
      <c r="I40" s="40"/>
    </row>
    <row r="41" spans="1:10" ht="24" customHeight="1" x14ac:dyDescent="0.25">
      <c r="A41" s="41" t="s">
        <v>28</v>
      </c>
      <c r="B41" s="42"/>
      <c r="C41" s="43" t="s">
        <v>32</v>
      </c>
      <c r="D41" s="43"/>
      <c r="E41" s="43"/>
      <c r="F41" s="43"/>
      <c r="G41" s="43"/>
      <c r="H41" s="43"/>
      <c r="I41" s="44"/>
    </row>
    <row r="42" spans="1:10" ht="24" customHeight="1" x14ac:dyDescent="0.25">
      <c r="A42" s="41" t="s">
        <v>29</v>
      </c>
      <c r="B42" s="42"/>
      <c r="C42" s="42"/>
      <c r="D42" s="42"/>
      <c r="E42" s="42"/>
      <c r="F42" s="42"/>
      <c r="G42" s="42"/>
      <c r="H42" s="42"/>
      <c r="I42" s="45"/>
    </row>
    <row r="43" spans="1:10" ht="10.35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</row>
    <row r="44" spans="1:10" ht="24" customHeight="1" x14ac:dyDescent="0.25">
      <c r="A44" s="36" t="s">
        <v>26</v>
      </c>
      <c r="B44" s="36"/>
      <c r="C44" s="37" t="str">
        <f>IF(D6="","",D7-D8)</f>
        <v/>
      </c>
      <c r="D44" s="37"/>
      <c r="E44" s="3" t="s">
        <v>14</v>
      </c>
      <c r="F44" s="38" t="str">
        <f>IF(D6="","",A81)</f>
        <v/>
      </c>
      <c r="G44" s="38"/>
      <c r="H44" s="38"/>
      <c r="I44" s="38"/>
    </row>
    <row r="45" spans="1:10" s="1" customFormat="1" ht="22.65" customHeight="1" x14ac:dyDescent="0.2">
      <c r="A45" s="22" t="s">
        <v>15</v>
      </c>
      <c r="B45" s="23"/>
      <c r="C45" s="23"/>
      <c r="D45" s="23"/>
      <c r="E45" s="23"/>
      <c r="F45" s="23"/>
      <c r="G45" s="23"/>
      <c r="H45" s="23"/>
      <c r="I45" s="24"/>
    </row>
    <row r="46" spans="1:10" ht="10.35" customHeight="1" x14ac:dyDescent="0.25">
      <c r="A46" s="25" t="s">
        <v>16</v>
      </c>
      <c r="B46" s="26"/>
      <c r="C46" s="26"/>
      <c r="D46" s="26"/>
      <c r="E46" s="26"/>
      <c r="F46" s="26"/>
      <c r="G46" s="26"/>
      <c r="H46" s="26"/>
      <c r="I46" s="27"/>
    </row>
    <row r="47" spans="1:10" ht="14.1" customHeight="1" x14ac:dyDescent="0.25"/>
    <row r="48" spans="1:10" hidden="1" x14ac:dyDescent="0.25">
      <c r="A48" s="81">
        <f>IF(C40="",0,(ABS(C40)))</f>
        <v>0</v>
      </c>
      <c r="B48" s="81"/>
      <c r="C48" s="10" t="s">
        <v>33</v>
      </c>
      <c r="D48" s="10">
        <f>ROUNDDOWN(A48*100,0)-ROUNDDOWN(A50*100,0)</f>
        <v>0</v>
      </c>
      <c r="E48" s="10" t="str">
        <f>IF(D48=0," zero gr",CONCATENATE(" ",D48,"/100 gr"))</f>
        <v xml:space="preserve"> zero gr</v>
      </c>
      <c r="F48" s="10"/>
      <c r="G48" s="10"/>
      <c r="H48" s="10"/>
      <c r="I48" s="10"/>
      <c r="J48" s="10"/>
    </row>
    <row r="49" spans="1:10" hidden="1" x14ac:dyDescent="0.25">
      <c r="A49" s="10" t="s">
        <v>34</v>
      </c>
      <c r="B49" s="10" t="s">
        <v>35</v>
      </c>
      <c r="C49" s="10" t="s">
        <v>36</v>
      </c>
      <c r="D49" s="10" t="s">
        <v>37</v>
      </c>
      <c r="E49" s="10" t="s">
        <v>38</v>
      </c>
      <c r="F49" s="10" t="s">
        <v>39</v>
      </c>
      <c r="G49" s="10" t="s">
        <v>40</v>
      </c>
      <c r="H49" s="13" t="s">
        <v>41</v>
      </c>
      <c r="I49" s="10" t="s">
        <v>42</v>
      </c>
      <c r="J49" s="10"/>
    </row>
    <row r="50" spans="1:10" hidden="1" x14ac:dyDescent="0.25">
      <c r="A50" s="10">
        <f>ROUNDDOWN(A48,0)</f>
        <v>0</v>
      </c>
      <c r="B50" s="10">
        <f>ROUNDDOWN(A50/10000,0)</f>
        <v>0</v>
      </c>
      <c r="C50" s="10">
        <f>ROUNDDOWN(A50/1000,0)</f>
        <v>0</v>
      </c>
      <c r="D50" s="10">
        <f>ROUNDDOWN((A50-(B50*10000))/1000,0)</f>
        <v>0</v>
      </c>
      <c r="E50" s="10"/>
      <c r="F50" s="10">
        <f>ROUNDDOWN((A50-((B50*10000)+(D50*1000)))/100,0)</f>
        <v>0</v>
      </c>
      <c r="G50" s="10">
        <f>ROUNDDOWN((A50-((B50*10000)+(D50*1000)+(F50*100)))/10,0)</f>
        <v>0</v>
      </c>
      <c r="H50" s="10">
        <f>ROUNDDOWN((A50-((B50*10000)+(D50*1000)+(F50*100)))/1,0)</f>
        <v>0</v>
      </c>
      <c r="I50" s="10">
        <f>ROUNDDOWN(A50-((B50*10000)+(D50*1000)+(F50*100)+(G50*10)),0)</f>
        <v>0</v>
      </c>
      <c r="J50" s="10"/>
    </row>
    <row r="51" spans="1:10" hidden="1" x14ac:dyDescent="0.25">
      <c r="A51" s="10">
        <v>1</v>
      </c>
      <c r="B51" s="10" t="str">
        <f>IF(D50=0,IF(B50=1,"dziesięć ",""),"")</f>
        <v/>
      </c>
      <c r="C51" s="10" t="str">
        <f>IF(C50=11,"jedenaście tysięcy ","")</f>
        <v/>
      </c>
      <c r="D51" s="10" t="str">
        <f>IF(D50=1,IF(B50&gt;1,"jeden tysięcy ",IF(B50=1,"","jeden tysiąc ")),"")</f>
        <v/>
      </c>
      <c r="E51" s="10" t="str">
        <f>IF(D50=0,IF(C50=0,"","tysięcy "),"")</f>
        <v/>
      </c>
      <c r="F51" s="10" t="str">
        <f>IF(F50=1,"sto ","")</f>
        <v/>
      </c>
      <c r="G51" s="10" t="str">
        <f>IF(H50=10,"dziesięć ","")</f>
        <v/>
      </c>
      <c r="H51" s="10" t="str">
        <f>IF(H50=11,"jedenaście ","")</f>
        <v/>
      </c>
      <c r="I51" s="10" t="str">
        <f>IF(G50&lt;&gt;1,IF(I50=1,"jeden ",""),"")</f>
        <v/>
      </c>
      <c r="J51" s="10" t="str">
        <f>IF(A50=0,"zero ","")</f>
        <v xml:space="preserve">zero </v>
      </c>
    </row>
    <row r="52" spans="1:10" hidden="1" x14ac:dyDescent="0.25">
      <c r="A52" s="10">
        <v>2</v>
      </c>
      <c r="B52" s="10" t="str">
        <f>IF(B50=2,"dwadzieścia ","")</f>
        <v/>
      </c>
      <c r="C52" s="10" t="str">
        <f>IF(C50=12,"dwanaście tysięcy ","")</f>
        <v/>
      </c>
      <c r="D52" s="10" t="str">
        <f>IF(B50&lt;&gt;1,IF(D50=2,"dwa tysiące ",""),"")</f>
        <v/>
      </c>
      <c r="E52" s="10"/>
      <c r="F52" s="10" t="str">
        <f>IF(F50=2,"dwieście ","")</f>
        <v/>
      </c>
      <c r="G52" s="10" t="str">
        <f>IF(G50=2,"dwadzieścia ","")</f>
        <v/>
      </c>
      <c r="H52" s="10" t="str">
        <f>IF(H50=12,"dwanaście ","")</f>
        <v/>
      </c>
      <c r="I52" s="10" t="str">
        <f>IF(G50&lt;&gt;1,IF(I50=2,"dwa ",""),"")</f>
        <v/>
      </c>
      <c r="J52" s="10" t="s">
        <v>43</v>
      </c>
    </row>
    <row r="53" spans="1:10" hidden="1" x14ac:dyDescent="0.25">
      <c r="A53" s="10">
        <v>3</v>
      </c>
      <c r="B53" s="10" t="str">
        <f>IF(B50=3,"trzydzieści ","")</f>
        <v/>
      </c>
      <c r="C53" s="10" t="str">
        <f>IF(C50=13,"trzynaście tysięcy ","")</f>
        <v/>
      </c>
      <c r="D53" s="10" t="str">
        <f>IF(B50&lt;&gt;1,IF(D50=3,"trzy tysiące ",""),"")</f>
        <v/>
      </c>
      <c r="E53" s="10"/>
      <c r="F53" s="10" t="str">
        <f>IF(F50=3,"trzysta ","")</f>
        <v/>
      </c>
      <c r="G53" s="10" t="str">
        <f>IF(G50=3,"trzydzieści ","")</f>
        <v/>
      </c>
      <c r="H53" s="10" t="str">
        <f>IF(H50=13,"trzynaście ","")</f>
        <v/>
      </c>
      <c r="I53" s="10" t="str">
        <f>IF(G50&lt;&gt;1,IF(I50=3,"trzy ",""),"")</f>
        <v/>
      </c>
      <c r="J53" s="10"/>
    </row>
    <row r="54" spans="1:10" hidden="1" x14ac:dyDescent="0.25">
      <c r="A54" s="10">
        <v>4</v>
      </c>
      <c r="B54" s="10" t="str">
        <f>IF(B50=4,"czterdzieści ","")</f>
        <v/>
      </c>
      <c r="C54" s="10" t="str">
        <f>IF(C50=14,"czternaście tysięcy ","")</f>
        <v/>
      </c>
      <c r="D54" s="10" t="str">
        <f>IF(B50&lt;&gt;1,IF(D50=4,"cztery tysiące ",""),"")</f>
        <v/>
      </c>
      <c r="E54" s="10"/>
      <c r="F54" s="10" t="str">
        <f>IF(F50=4,"czterysta ","")</f>
        <v/>
      </c>
      <c r="G54" s="10" t="str">
        <f>IF(G50=4,"czterdzieści ","")</f>
        <v/>
      </c>
      <c r="H54" s="10" t="str">
        <f>IF(H50=14,"czternaście ","")</f>
        <v/>
      </c>
      <c r="I54" s="10" t="str">
        <f>IF(G50&lt;&gt;1,IF(I50=4,"cztery ",""),"")</f>
        <v/>
      </c>
      <c r="J54" s="10"/>
    </row>
    <row r="55" spans="1:10" hidden="1" x14ac:dyDescent="0.25">
      <c r="A55" s="10">
        <v>5</v>
      </c>
      <c r="B55" s="10" t="str">
        <f>IF(B50=5,"pięćdziesiąt ","")</f>
        <v/>
      </c>
      <c r="C55" s="10" t="str">
        <f>IF(C50=15,"piętnaście tysięcy ","")</f>
        <v/>
      </c>
      <c r="D55" s="10" t="str">
        <f>IF(B50&lt;&gt;1,IF(D50=5,"pięć tysięcy ",""),"")</f>
        <v/>
      </c>
      <c r="E55" s="10"/>
      <c r="F55" s="10" t="str">
        <f>IF(F50=5,"pięćset ","")</f>
        <v/>
      </c>
      <c r="G55" s="10" t="str">
        <f>IF(G50=5,"pięćdziesiąt ","")</f>
        <v/>
      </c>
      <c r="H55" s="10" t="str">
        <f>IF(H50=15,"piętnaście ","")</f>
        <v/>
      </c>
      <c r="I55" s="10" t="str">
        <f>IF(G50&lt;&gt;1,IF(I50=5,"pięć ",""),"")</f>
        <v/>
      </c>
      <c r="J55" s="10"/>
    </row>
    <row r="56" spans="1:10" hidden="1" x14ac:dyDescent="0.25">
      <c r="A56" s="10">
        <v>6</v>
      </c>
      <c r="B56" s="10" t="str">
        <f>IF(B50=6,"sześćdziesiąt ","")</f>
        <v/>
      </c>
      <c r="C56" s="10" t="str">
        <f>IF(C50=16,"szesnaście tysięcy ","")</f>
        <v/>
      </c>
      <c r="D56" s="10" t="str">
        <f>IF(B50&lt;&gt;1,IF(D50=6,"sześć tysięcy ",""),"")</f>
        <v/>
      </c>
      <c r="E56" s="10"/>
      <c r="F56" s="10" t="str">
        <f>IF(F50=6,"sześćset ","")</f>
        <v/>
      </c>
      <c r="G56" s="10" t="str">
        <f>IF(G50=6,"sześćdziesiąt ","")</f>
        <v/>
      </c>
      <c r="H56" s="10" t="str">
        <f>IF(H50=16,"szesnaście ","")</f>
        <v/>
      </c>
      <c r="I56" s="10" t="str">
        <f>IF(G50&lt;&gt;1,IF(I50=6,"sześć ",""),"")</f>
        <v/>
      </c>
      <c r="J56" s="10"/>
    </row>
    <row r="57" spans="1:10" hidden="1" x14ac:dyDescent="0.25">
      <c r="A57" s="10">
        <v>7</v>
      </c>
      <c r="B57" s="10" t="str">
        <f>IF(B50=7,"siedemdziesiąt ","")</f>
        <v/>
      </c>
      <c r="C57" s="10" t="str">
        <f>IF(C50=17,"siedemnaście tysięcy ","")</f>
        <v/>
      </c>
      <c r="D57" s="10" t="str">
        <f>IF(B50&lt;&gt;1,IF(D50=7,"siedem tysięcy ",""),"")</f>
        <v/>
      </c>
      <c r="E57" s="10"/>
      <c r="F57" s="10" t="str">
        <f>IF(F50=7,"siedemset ","")</f>
        <v/>
      </c>
      <c r="G57" s="10" t="str">
        <f>IF(G50=7,"siedemdziesiąt ","")</f>
        <v/>
      </c>
      <c r="H57" s="10" t="str">
        <f>IF(H50=17,"siedemnaście ","")</f>
        <v/>
      </c>
      <c r="I57" s="10" t="str">
        <f>IF(G50&lt;&gt;1,IF(I50=7,"siedem ",""),"")</f>
        <v/>
      </c>
      <c r="J57" s="10"/>
    </row>
    <row r="58" spans="1:10" hidden="1" x14ac:dyDescent="0.25">
      <c r="A58" s="10">
        <v>8</v>
      </c>
      <c r="B58" s="10" t="str">
        <f>IF(B50=8,"osiemdziesiąt ","")</f>
        <v/>
      </c>
      <c r="C58" s="10" t="str">
        <f>IF(C50=18,"osiemnaście tysięcy ","")</f>
        <v/>
      </c>
      <c r="D58" s="10" t="str">
        <f>IF(B50&lt;&gt;1,IF(D50=8,"osiem tysięcy ",""),"")</f>
        <v/>
      </c>
      <c r="E58" s="10"/>
      <c r="F58" s="10" t="str">
        <f>IF(F50=8,"osiemset ","")</f>
        <v/>
      </c>
      <c r="G58" s="10" t="str">
        <f>IF(G50=8,"osiemdziesiąt ","")</f>
        <v/>
      </c>
      <c r="H58" s="10" t="str">
        <f>IF(H50=18,"osiemnaście ","")</f>
        <v/>
      </c>
      <c r="I58" s="10" t="str">
        <f>IF(G50&lt;&gt;1,IF(I50=8,"osiem ",""),"")</f>
        <v/>
      </c>
      <c r="J58" s="10"/>
    </row>
    <row r="59" spans="1:10" hidden="1" x14ac:dyDescent="0.25">
      <c r="A59" s="10">
        <v>9</v>
      </c>
      <c r="B59" s="10" t="str">
        <f>IF(B50=9,"dziewięćdziesiąt ","")</f>
        <v/>
      </c>
      <c r="C59" s="10" t="str">
        <f>IF(C50=19,"dziewiętnaście tysięcy ","")</f>
        <v/>
      </c>
      <c r="D59" s="10" t="str">
        <f>IF(B50&lt;&gt;1,IF(D50=9,"dziewięć tysięcy ",""),"")</f>
        <v/>
      </c>
      <c r="E59" s="10"/>
      <c r="F59" s="10" t="str">
        <f>IF(F50=9,"dziewięćset ","")</f>
        <v/>
      </c>
      <c r="G59" s="10" t="str">
        <f>IF(G50=9,"dziewięćdziesiąt ","")</f>
        <v/>
      </c>
      <c r="H59" s="10" t="str">
        <f>IF(H50=19,"dziewiętnaście ","")</f>
        <v/>
      </c>
      <c r="I59" s="10" t="str">
        <f>IF(G50&lt;&gt;1,IF(I50=9,"dziewięć ",""),"")</f>
        <v/>
      </c>
      <c r="J59" s="10"/>
    </row>
    <row r="60" spans="1:10" hidden="1" x14ac:dyDescent="0.25">
      <c r="A60" s="10" t="str">
        <f>IF(C40&lt;0,"minus ","")</f>
        <v/>
      </c>
      <c r="B60" s="10" t="str">
        <f t="shared" ref="B60:J60" si="2">CONCATENATE(B51,B52,B53,B54,B55,B56,B57,B58,B59)</f>
        <v/>
      </c>
      <c r="C60" s="10" t="str">
        <f t="shared" si="2"/>
        <v/>
      </c>
      <c r="D60" s="10" t="str">
        <f t="shared" si="2"/>
        <v/>
      </c>
      <c r="E60" s="10" t="str">
        <f t="shared" si="2"/>
        <v/>
      </c>
      <c r="F60" s="10" t="str">
        <f t="shared" si="2"/>
        <v/>
      </c>
      <c r="G60" s="10" t="str">
        <f t="shared" si="2"/>
        <v/>
      </c>
      <c r="H60" s="10" t="str">
        <f t="shared" si="2"/>
        <v/>
      </c>
      <c r="I60" s="10" t="str">
        <f t="shared" si="2"/>
        <v/>
      </c>
      <c r="J60" s="10" t="str">
        <f t="shared" si="2"/>
        <v>zero zł</v>
      </c>
    </row>
    <row r="61" spans="1:10" hidden="1" x14ac:dyDescent="0.25">
      <c r="A61" s="82" t="str">
        <f>CONCATENATE(A60,B60,C60,D60,E60,F60,G60,H60,I60,J60,E48)</f>
        <v>zero zł zero gr</v>
      </c>
      <c r="B61" s="82"/>
      <c r="C61" s="82"/>
      <c r="D61" s="82"/>
      <c r="E61" s="10"/>
      <c r="F61" s="10"/>
      <c r="G61" s="10"/>
      <c r="H61" s="10"/>
      <c r="I61" s="10"/>
      <c r="J61" s="10"/>
    </row>
    <row r="62" spans="1:10" hidden="1" x14ac:dyDescent="0.25">
      <c r="A62" s="11"/>
      <c r="B62" s="11"/>
      <c r="C62" s="11"/>
      <c r="D62" s="11"/>
      <c r="E62" s="11"/>
      <c r="F62" s="11"/>
      <c r="G62" s="11"/>
      <c r="H62" s="14"/>
      <c r="I62" s="14"/>
      <c r="J62" s="14"/>
    </row>
    <row r="63" spans="1:10" hidden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10" hidden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idden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idden="1" x14ac:dyDescent="0.25"/>
    <row r="67" spans="1:10" hidden="1" x14ac:dyDescent="0.25"/>
    <row r="68" spans="1:10" hidden="1" x14ac:dyDescent="0.25">
      <c r="A68" s="81">
        <f>IF(C44="",0,(ABS(C44)))</f>
        <v>0</v>
      </c>
      <c r="B68" s="81"/>
      <c r="C68" s="10" t="s">
        <v>33</v>
      </c>
      <c r="D68" s="10">
        <f>ROUNDDOWN(A68*100,0)-ROUNDDOWN(A70*100,0)</f>
        <v>0</v>
      </c>
      <c r="E68" s="10" t="str">
        <f>IF(D68=0," zero gr",CONCATENATE(" ",D68,"/100 gr"))</f>
        <v xml:space="preserve"> zero gr</v>
      </c>
      <c r="F68" s="10"/>
      <c r="G68" s="10"/>
      <c r="H68" s="10"/>
      <c r="I68" s="10"/>
      <c r="J68" s="10"/>
    </row>
    <row r="69" spans="1:10" hidden="1" x14ac:dyDescent="0.25">
      <c r="A69" s="10" t="s">
        <v>34</v>
      </c>
      <c r="B69" s="10" t="s">
        <v>35</v>
      </c>
      <c r="C69" s="10" t="s">
        <v>36</v>
      </c>
      <c r="D69" s="10" t="s">
        <v>37</v>
      </c>
      <c r="E69" s="10" t="s">
        <v>38</v>
      </c>
      <c r="F69" s="10" t="s">
        <v>39</v>
      </c>
      <c r="G69" s="10" t="s">
        <v>40</v>
      </c>
      <c r="H69" s="13" t="s">
        <v>41</v>
      </c>
      <c r="I69" s="10" t="s">
        <v>42</v>
      </c>
      <c r="J69" s="10"/>
    </row>
    <row r="70" spans="1:10" hidden="1" x14ac:dyDescent="0.25">
      <c r="A70" s="10">
        <f>ROUNDDOWN(A68,0)</f>
        <v>0</v>
      </c>
      <c r="B70" s="10">
        <f>ROUNDDOWN(A70/10000,0)</f>
        <v>0</v>
      </c>
      <c r="C70" s="10">
        <f>ROUNDDOWN(A70/1000,0)</f>
        <v>0</v>
      </c>
      <c r="D70" s="10">
        <f>ROUNDDOWN((A70-(B70*10000))/1000,0)</f>
        <v>0</v>
      </c>
      <c r="E70" s="10"/>
      <c r="F70" s="10">
        <f>ROUNDDOWN((A70-((B70*10000)+(D70*1000)))/100,0)</f>
        <v>0</v>
      </c>
      <c r="G70" s="10">
        <f>ROUNDDOWN((A70-((B70*10000)+(D70*1000)+(F70*100)))/10,0)</f>
        <v>0</v>
      </c>
      <c r="H70" s="10">
        <f>ROUNDDOWN((A70-((B70*10000)+(D70*1000)+(F70*100)))/1,0)</f>
        <v>0</v>
      </c>
      <c r="I70" s="10">
        <f>ROUNDDOWN(A70-((B70*10000)+(D70*1000)+(F70*100)+(G70*10)),0)</f>
        <v>0</v>
      </c>
      <c r="J70" s="10"/>
    </row>
    <row r="71" spans="1:10" hidden="1" x14ac:dyDescent="0.25">
      <c r="A71" s="10">
        <v>1</v>
      </c>
      <c r="B71" s="10" t="str">
        <f>IF(D70=0,IF(B70=1,"dziesięć ",""),"")</f>
        <v/>
      </c>
      <c r="C71" s="10" t="str">
        <f>IF(C70=11,"jedenaście tysięcy ","")</f>
        <v/>
      </c>
      <c r="D71" s="10" t="str">
        <f>IF(D70=1,IF(B70&gt;1,"jeden tysięcy ",IF(B70=1,"","jeden tysiąc ")),"")</f>
        <v/>
      </c>
      <c r="E71" s="10" t="str">
        <f>IF(D70=0,IF(C70=0,"","tysięcy "),"")</f>
        <v/>
      </c>
      <c r="F71" s="10" t="str">
        <f>IF(F70=1,"sto ","")</f>
        <v/>
      </c>
      <c r="G71" s="10" t="str">
        <f>IF(H70=10,"dziesięć ","")</f>
        <v/>
      </c>
      <c r="H71" s="10" t="str">
        <f>IF(H70=11,"jedenaście ","")</f>
        <v/>
      </c>
      <c r="I71" s="10" t="str">
        <f>IF(G70&lt;&gt;1,IF(I70=1,"jeden ",""),"")</f>
        <v/>
      </c>
      <c r="J71" s="10" t="str">
        <f>IF(A70=0,"zero ","")</f>
        <v xml:space="preserve">zero </v>
      </c>
    </row>
    <row r="72" spans="1:10" hidden="1" x14ac:dyDescent="0.25">
      <c r="A72" s="10">
        <v>2</v>
      </c>
      <c r="B72" s="10" t="str">
        <f>IF(B70=2,"dwadzieścia ","")</f>
        <v/>
      </c>
      <c r="C72" s="10" t="str">
        <f>IF(C70=12,"dwanaście tysięcy ","")</f>
        <v/>
      </c>
      <c r="D72" s="10" t="str">
        <f>IF(B70&lt;&gt;1,IF(D70=2,"dwa tysiące ",""),"")</f>
        <v/>
      </c>
      <c r="E72" s="10"/>
      <c r="F72" s="10" t="str">
        <f>IF(F70=2,"dwieście ","")</f>
        <v/>
      </c>
      <c r="G72" s="10" t="str">
        <f>IF(G70=2,"dwadzieścia ","")</f>
        <v/>
      </c>
      <c r="H72" s="10" t="str">
        <f>IF(H70=12,"dwanaście ","")</f>
        <v/>
      </c>
      <c r="I72" s="10" t="str">
        <f>IF(G70&lt;&gt;1,IF(I70=2,"dwa ",""),"")</f>
        <v/>
      </c>
      <c r="J72" s="10" t="s">
        <v>43</v>
      </c>
    </row>
    <row r="73" spans="1:10" hidden="1" x14ac:dyDescent="0.25">
      <c r="A73" s="10">
        <v>3</v>
      </c>
      <c r="B73" s="10" t="str">
        <f>IF(B70=3,"trzydzieści ","")</f>
        <v/>
      </c>
      <c r="C73" s="10" t="str">
        <f>IF(C70=13,"trzynaście tysięcy ","")</f>
        <v/>
      </c>
      <c r="D73" s="10" t="str">
        <f>IF(B70&lt;&gt;1,IF(D70=3,"trzy tysiące ",""),"")</f>
        <v/>
      </c>
      <c r="E73" s="10"/>
      <c r="F73" s="10" t="str">
        <f>IF(F70=3,"trzysta ","")</f>
        <v/>
      </c>
      <c r="G73" s="10" t="str">
        <f>IF(G70=3,"trzydzieści ","")</f>
        <v/>
      </c>
      <c r="H73" s="10" t="str">
        <f>IF(H70=13,"trzynaście ","")</f>
        <v/>
      </c>
      <c r="I73" s="10" t="str">
        <f>IF(G70&lt;&gt;1,IF(I70=3,"trzy ",""),"")</f>
        <v/>
      </c>
      <c r="J73" s="10"/>
    </row>
    <row r="74" spans="1:10" hidden="1" x14ac:dyDescent="0.25">
      <c r="A74" s="10">
        <v>4</v>
      </c>
      <c r="B74" s="10" t="str">
        <f>IF(B70=4,"czterdzieści ","")</f>
        <v/>
      </c>
      <c r="C74" s="10" t="str">
        <f>IF(C70=14,"czternaście tysięcy ","")</f>
        <v/>
      </c>
      <c r="D74" s="10" t="str">
        <f>IF(B70&lt;&gt;1,IF(D70=4,"cztery tysiące ",""),"")</f>
        <v/>
      </c>
      <c r="E74" s="10"/>
      <c r="F74" s="10" t="str">
        <f>IF(F70=4,"czterysta ","")</f>
        <v/>
      </c>
      <c r="G74" s="10" t="str">
        <f>IF(G70=4,"czterdzieści ","")</f>
        <v/>
      </c>
      <c r="H74" s="10" t="str">
        <f>IF(H70=14,"czternaście ","")</f>
        <v/>
      </c>
      <c r="I74" s="10" t="str">
        <f>IF(G70&lt;&gt;1,IF(I70=4,"cztery ",""),"")</f>
        <v/>
      </c>
      <c r="J74" s="10"/>
    </row>
    <row r="75" spans="1:10" hidden="1" x14ac:dyDescent="0.25">
      <c r="A75" s="10">
        <v>5</v>
      </c>
      <c r="B75" s="10" t="str">
        <f>IF(B70=5,"pięćdziesiąt ","")</f>
        <v/>
      </c>
      <c r="C75" s="10" t="str">
        <f>IF(C70=15,"piętnaście tysięcy ","")</f>
        <v/>
      </c>
      <c r="D75" s="10" t="str">
        <f>IF(B70&lt;&gt;1,IF(D70=5,"pięć tysięcy ",""),"")</f>
        <v/>
      </c>
      <c r="E75" s="10"/>
      <c r="F75" s="10" t="str">
        <f>IF(F70=5,"pięćset ","")</f>
        <v/>
      </c>
      <c r="G75" s="10" t="str">
        <f>IF(G70=5,"pięćdziesiąt ","")</f>
        <v/>
      </c>
      <c r="H75" s="10" t="str">
        <f>IF(H70=15,"piętnaście ","")</f>
        <v/>
      </c>
      <c r="I75" s="10" t="str">
        <f>IF(G70&lt;&gt;1,IF(I70=5,"pięć ",""),"")</f>
        <v/>
      </c>
      <c r="J75" s="10"/>
    </row>
    <row r="76" spans="1:10" hidden="1" x14ac:dyDescent="0.25">
      <c r="A76" s="10">
        <v>6</v>
      </c>
      <c r="B76" s="10" t="str">
        <f>IF(B70=6,"sześćdziesiąt ","")</f>
        <v/>
      </c>
      <c r="C76" s="10" t="str">
        <f>IF(C70=16,"szesnaście tysięcy ","")</f>
        <v/>
      </c>
      <c r="D76" s="10" t="str">
        <f>IF(B70&lt;&gt;1,IF(D70=6,"sześć tysięcy ",""),"")</f>
        <v/>
      </c>
      <c r="E76" s="10"/>
      <c r="F76" s="10" t="str">
        <f>IF(F70=6,"sześćset ","")</f>
        <v/>
      </c>
      <c r="G76" s="10" t="str">
        <f>IF(G70=6,"sześćdziesiąt ","")</f>
        <v/>
      </c>
      <c r="H76" s="10" t="str">
        <f>IF(H70=16,"szesnaście ","")</f>
        <v/>
      </c>
      <c r="I76" s="10" t="str">
        <f>IF(G70&lt;&gt;1,IF(I70=6,"sześć ",""),"")</f>
        <v/>
      </c>
      <c r="J76" s="10"/>
    </row>
    <row r="77" spans="1:10" hidden="1" x14ac:dyDescent="0.25">
      <c r="A77" s="10">
        <v>7</v>
      </c>
      <c r="B77" s="10" t="str">
        <f>IF(B70=7,"siedemdziesiąt ","")</f>
        <v/>
      </c>
      <c r="C77" s="10" t="str">
        <f>IF(C70=17,"siedemnaście tysięcy ","")</f>
        <v/>
      </c>
      <c r="D77" s="10" t="str">
        <f>IF(B70&lt;&gt;1,IF(D70=7,"siedem tysięcy ",""),"")</f>
        <v/>
      </c>
      <c r="E77" s="10"/>
      <c r="F77" s="10" t="str">
        <f>IF(F70=7,"siedemset ","")</f>
        <v/>
      </c>
      <c r="G77" s="10" t="str">
        <f>IF(G70=7,"siedemdziesiąt ","")</f>
        <v/>
      </c>
      <c r="H77" s="10" t="str">
        <f>IF(H70=17,"siedemnaście ","")</f>
        <v/>
      </c>
      <c r="I77" s="10" t="str">
        <f>IF(G70&lt;&gt;1,IF(I70=7,"siedem ",""),"")</f>
        <v/>
      </c>
      <c r="J77" s="10"/>
    </row>
    <row r="78" spans="1:10" hidden="1" x14ac:dyDescent="0.25">
      <c r="A78" s="10">
        <v>8</v>
      </c>
      <c r="B78" s="10" t="str">
        <f>IF(B70=8,"osiemdziesiąt ","")</f>
        <v/>
      </c>
      <c r="C78" s="10" t="str">
        <f>IF(C70=18,"osiemnaście tysięcy ","")</f>
        <v/>
      </c>
      <c r="D78" s="10" t="str">
        <f>IF(B70&lt;&gt;1,IF(D70=8,"osiem tysięcy ",""),"")</f>
        <v/>
      </c>
      <c r="E78" s="10"/>
      <c r="F78" s="10" t="str">
        <f>IF(F70=8,"osiemset ","")</f>
        <v/>
      </c>
      <c r="G78" s="10" t="str">
        <f>IF(G70=8,"osiemdziesiąt ","")</f>
        <v/>
      </c>
      <c r="H78" s="10" t="str">
        <f>IF(H70=18,"osiemnaście ","")</f>
        <v/>
      </c>
      <c r="I78" s="10" t="str">
        <f>IF(G70&lt;&gt;1,IF(I70=8,"osiem ",""),"")</f>
        <v/>
      </c>
      <c r="J78" s="10"/>
    </row>
    <row r="79" spans="1:10" hidden="1" x14ac:dyDescent="0.25">
      <c r="A79" s="10">
        <v>9</v>
      </c>
      <c r="B79" s="10" t="str">
        <f>IF(B70=9,"dziewięćdziesiąt ","")</f>
        <v/>
      </c>
      <c r="C79" s="10" t="str">
        <f>IF(C70=19,"dziewiętnaście tysięcy ","")</f>
        <v/>
      </c>
      <c r="D79" s="10" t="str">
        <f>IF(B70&lt;&gt;1,IF(D70=9,"dziewięć tysięcy ",""),"")</f>
        <v/>
      </c>
      <c r="E79" s="10"/>
      <c r="F79" s="10" t="str">
        <f>IF(F70=9,"dziewięćset ","")</f>
        <v/>
      </c>
      <c r="G79" s="10" t="str">
        <f>IF(G70=9,"dziewięćdziesiąt ","")</f>
        <v/>
      </c>
      <c r="H79" s="10" t="str">
        <f>IF(H70=19,"dziewiętnaście ","")</f>
        <v/>
      </c>
      <c r="I79" s="10" t="str">
        <f>IF(G70&lt;&gt;1,IF(I70=9,"dziewięć ",""),"")</f>
        <v/>
      </c>
      <c r="J79" s="10"/>
    </row>
    <row r="80" spans="1:10" hidden="1" x14ac:dyDescent="0.25">
      <c r="A80" s="10" t="str">
        <f>IF(C44&lt;0,"minus ","")</f>
        <v/>
      </c>
      <c r="B80" s="10" t="str">
        <f t="shared" ref="B80:J80" si="3">CONCATENATE(B71,B72,B73,B74,B75,B76,B77,B78,B79)</f>
        <v/>
      </c>
      <c r="C80" s="10" t="str">
        <f t="shared" si="3"/>
        <v/>
      </c>
      <c r="D80" s="10" t="str">
        <f t="shared" si="3"/>
        <v/>
      </c>
      <c r="E80" s="10" t="str">
        <f t="shared" si="3"/>
        <v/>
      </c>
      <c r="F80" s="10" t="str">
        <f t="shared" si="3"/>
        <v/>
      </c>
      <c r="G80" s="10" t="str">
        <f t="shared" si="3"/>
        <v/>
      </c>
      <c r="H80" s="10" t="str">
        <f t="shared" si="3"/>
        <v/>
      </c>
      <c r="I80" s="10" t="str">
        <f t="shared" si="3"/>
        <v/>
      </c>
      <c r="J80" s="10" t="str">
        <f t="shared" si="3"/>
        <v>zero zł</v>
      </c>
    </row>
    <row r="81" spans="1:10" hidden="1" x14ac:dyDescent="0.25">
      <c r="A81" s="82" t="str">
        <f>CONCATENATE(A80,B80,C80,D80,E80,F80,G80,H80,I80,J80,E68)</f>
        <v>zero zł zero gr</v>
      </c>
      <c r="B81" s="82"/>
      <c r="C81" s="82"/>
      <c r="D81" s="82"/>
      <c r="E81" s="10"/>
      <c r="F81" s="10"/>
      <c r="G81" s="10"/>
      <c r="H81" s="10"/>
      <c r="I81" s="10"/>
      <c r="J81" s="10"/>
    </row>
    <row r="82" spans="1:10" x14ac:dyDescent="0.25">
      <c r="A82" s="11"/>
      <c r="B82" s="11"/>
      <c r="C82" s="11"/>
      <c r="D82" s="11"/>
      <c r="E82" s="11"/>
      <c r="F82" s="11"/>
      <c r="G82" s="11"/>
      <c r="H82" s="14"/>
      <c r="I82" s="14"/>
      <c r="J82" s="14"/>
    </row>
  </sheetData>
  <mergeCells count="106">
    <mergeCell ref="H6:I7"/>
    <mergeCell ref="A48:B48"/>
    <mergeCell ref="A61:D61"/>
    <mergeCell ref="A68:B68"/>
    <mergeCell ref="A81:D81"/>
    <mergeCell ref="B26:E26"/>
    <mergeCell ref="F26:G26"/>
    <mergeCell ref="B27:E27"/>
    <mergeCell ref="F27:G27"/>
    <mergeCell ref="B28:E28"/>
    <mergeCell ref="F28:G28"/>
    <mergeCell ref="F36:G36"/>
    <mergeCell ref="B37:E37"/>
    <mergeCell ref="F37:G37"/>
    <mergeCell ref="B29:E29"/>
    <mergeCell ref="F29:G29"/>
    <mergeCell ref="B30:E30"/>
    <mergeCell ref="F30:G30"/>
    <mergeCell ref="B35:E35"/>
    <mergeCell ref="F35:G35"/>
    <mergeCell ref="B16:E16"/>
    <mergeCell ref="F16:G16"/>
    <mergeCell ref="B17:E17"/>
    <mergeCell ref="F17:G17"/>
    <mergeCell ref="B12:E12"/>
    <mergeCell ref="F12:G12"/>
    <mergeCell ref="H32:I32"/>
    <mergeCell ref="H26:I26"/>
    <mergeCell ref="H23:I23"/>
    <mergeCell ref="H22:I22"/>
    <mergeCell ref="H24:I25"/>
    <mergeCell ref="I19:I21"/>
    <mergeCell ref="H19:H21"/>
    <mergeCell ref="H16:I17"/>
    <mergeCell ref="D9:G9"/>
    <mergeCell ref="B18:E18"/>
    <mergeCell ref="F18:G18"/>
    <mergeCell ref="F24:G24"/>
    <mergeCell ref="B25:E25"/>
    <mergeCell ref="F25:G25"/>
    <mergeCell ref="F13:G13"/>
    <mergeCell ref="B22:E22"/>
    <mergeCell ref="F22:G22"/>
    <mergeCell ref="B23:E23"/>
    <mergeCell ref="F23:G23"/>
    <mergeCell ref="B13:E13"/>
    <mergeCell ref="B21:E21"/>
    <mergeCell ref="F21:G21"/>
    <mergeCell ref="B19:E19"/>
    <mergeCell ref="F19:G19"/>
    <mergeCell ref="B20:E20"/>
    <mergeCell ref="F20:G20"/>
    <mergeCell ref="B24:E24"/>
    <mergeCell ref="A10:C10"/>
    <mergeCell ref="D10:G10"/>
    <mergeCell ref="A11:C11"/>
    <mergeCell ref="D11:G11"/>
    <mergeCell ref="F15:G15"/>
    <mergeCell ref="B33:E33"/>
    <mergeCell ref="F33:G33"/>
    <mergeCell ref="B34:E34"/>
    <mergeCell ref="F34:G34"/>
    <mergeCell ref="B1:D3"/>
    <mergeCell ref="F1:H2"/>
    <mergeCell ref="I1:I2"/>
    <mergeCell ref="A4:I4"/>
    <mergeCell ref="A5:B5"/>
    <mergeCell ref="C5:I5"/>
    <mergeCell ref="F3:G3"/>
    <mergeCell ref="H3:I3"/>
    <mergeCell ref="A6:C6"/>
    <mergeCell ref="D6:G6"/>
    <mergeCell ref="A1:A3"/>
    <mergeCell ref="E1:E3"/>
    <mergeCell ref="A7:C7"/>
    <mergeCell ref="D7:G7"/>
    <mergeCell ref="A8:C8"/>
    <mergeCell ref="D8:G8"/>
    <mergeCell ref="A9:C9"/>
    <mergeCell ref="B14:E14"/>
    <mergeCell ref="F14:G14"/>
    <mergeCell ref="B15:E15"/>
    <mergeCell ref="A45:I45"/>
    <mergeCell ref="A46:I46"/>
    <mergeCell ref="H9:H10"/>
    <mergeCell ref="I9:I10"/>
    <mergeCell ref="I12:I15"/>
    <mergeCell ref="H12:H15"/>
    <mergeCell ref="A38:E38"/>
    <mergeCell ref="F38:G38"/>
    <mergeCell ref="A39:I39"/>
    <mergeCell ref="A44:B44"/>
    <mergeCell ref="C44:D44"/>
    <mergeCell ref="F44:I44"/>
    <mergeCell ref="A40:B40"/>
    <mergeCell ref="C40:D40"/>
    <mergeCell ref="F40:I40"/>
    <mergeCell ref="A41:B41"/>
    <mergeCell ref="C41:I41"/>
    <mergeCell ref="A42:I42"/>
    <mergeCell ref="A43:I43"/>
    <mergeCell ref="B36:E36"/>
    <mergeCell ref="B31:E31"/>
    <mergeCell ref="F31:G31"/>
    <mergeCell ref="B32:E32"/>
    <mergeCell ref="F32:G32"/>
  </mergeCells>
  <pageMargins left="0.70866141732283472" right="0.70866141732283472" top="0.74803149606299213" bottom="0.74803149606299213" header="0.31496062992125984" footer="0.31496062992125984"/>
  <pageSetup paperSize="9" orientation="portrait" blackAndWhite="1" useFirstPageNumber="1" horizontalDpi="300" verticalDpi="300" r:id="rId1"/>
  <headerFooter alignWithMargins="0">
    <oddFooter>&amp;R&amp;"Verdana,Normalny"&amp;8Załącznik nr 7 do Zarządzenia Dyrektora WCRS z dnia  20.07.2026 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rozliczenie</vt:lpstr>
      <vt:lpstr>rozliczenie!Obszar_wydruku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JacekSzymon Fałowski</dc:creator>
  <cp:lastModifiedBy>Pracownik 44</cp:lastModifiedBy>
  <cp:lastPrinted>2026-07-16T11:34:45Z</cp:lastPrinted>
  <dcterms:created xsi:type="dcterms:W3CDTF">2014-11-06T13:19:18Z</dcterms:created>
  <dcterms:modified xsi:type="dcterms:W3CDTF">2026-08-04T06:06:12Z</dcterms:modified>
</cp:coreProperties>
</file>