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<sst xmlns="http://schemas.openxmlformats.org/spreadsheetml/2006/main" count="50" uniqueCount="42">
  <si>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......................................</t>
  </si>
  <si>
    <t>pieczęć Zarządu Osiedla</t>
  </si>
  <si>
    <t xml:space="preserve">Załącznik nr 1 do dokumentu nr: </t>
  </si>
  <si>
    <t xml:space="preserve">z dnia: </t>
  </si>
  <si>
    <t>Opis operacji gospodarczej:</t>
  </si>
  <si>
    <t>Środki pochodzą z funduszu GW oraz:</t>
  </si>
  <si>
    <t>dział</t>
  </si>
  <si>
    <t>rozdzial</t>
  </si>
  <si>
    <t>paragraf</t>
  </si>
  <si>
    <t>pozycja</t>
  </si>
  <si>
    <t>zadanie</t>
  </si>
  <si>
    <t>kwota</t>
  </si>
  <si>
    <t>Razem do wypłaty:</t>
  </si>
  <si>
    <t>Słownie:</t>
  </si>
  <si>
    <t>Sposób dokonania płatności*:</t>
  </si>
  <si>
    <r>
      <t>płatne przelewem</t>
    </r>
    <r>
      <rPr>
        <sz val="9"/>
        <rFont val="Verdana"/>
        <family val="2"/>
      </rPr>
      <t xml:space="preserve"> / </t>
    </r>
    <r>
      <rPr>
        <u val="single"/>
        <sz val="9"/>
        <rFont val="Verdana"/>
        <family val="2"/>
      </rPr>
      <t>zapłacono gotówką</t>
    </r>
  </si>
  <si>
    <t>Podstawa prawna:</t>
  </si>
  <si>
    <t>Sprawdzono pod względem merytorycznym zgodnie z kryterium rzetelności, legalności, celowości i gospodarności oraz zastosowano art. 4 pkt. 8 Ustawy Prawo Zamówień Publicznych z dnia 29.01.2004r. (Dz U z 2010r. Nr 113 poz 759 ze zm.)</t>
  </si>
  <si>
    <t>Dnia</t>
  </si>
  <si>
    <t xml:space="preserve">     podpis i pieczątka Przewodniczącego Zarządu</t>
  </si>
  <si>
    <t>....................</t>
  </si>
  <si>
    <t>Sprawdzono prawidłowość wystawionego dokumentu</t>
  </si>
  <si>
    <t xml:space="preserve">     podpis i pieczątka Skarbnika Osiedla</t>
  </si>
  <si>
    <t>Sprawdzono pod względem formalnym i rachunkowym</t>
  </si>
  <si>
    <t>Zatwierdzono do zapłaty przelewem z konta 20 1020 5226 0000 6202 0418 4297 (podst. RO)</t>
  </si>
  <si>
    <t>Kwota:</t>
  </si>
  <si>
    <t>zł</t>
  </si>
  <si>
    <t>...........................</t>
  </si>
  <si>
    <t>Gł. Księgowy</t>
  </si>
  <si>
    <t>Dyrektor</t>
  </si>
  <si>
    <t>grosze:</t>
  </si>
  <si>
    <t>bez groszy</t>
  </si>
  <si>
    <t>10-tysiące</t>
  </si>
  <si>
    <t>10-19 tysięcy</t>
  </si>
  <si>
    <t>1-tysiące</t>
  </si>
  <si>
    <t>tysiące przy okrągłych</t>
  </si>
  <si>
    <t>setki</t>
  </si>
  <si>
    <t>dziesiątki</t>
  </si>
  <si>
    <t>10-19</t>
  </si>
  <si>
    <t>poj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</si>
  <si>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</si>
  <si>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     podpis pracownika WCRS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</si>
</sst>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&quot;abc, 123&quot;"/>
    <numFmt numFmtId="166" formatCode="0.00_ ;\-0.00\ "/>
  </numFmts>
  <fonts count="39">
    <font>
      <sz val="10"/>
      <name val="Arial"/>
      <family val="2"/>
    </font>
    <font>
      <sz val="9"/>
      <name val="Verdana"/>
      <family val="2"/>
    </font>
    <font>
      <sz val="13"/>
      <name val="Verdana"/>
      <family val="2"/>
    </font>
    <font>
      <b/>
      <sz val="9"/>
      <name val="Verdana"/>
      <family val="2"/>
    </font>
    <font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166" fontId="0" fillId="0" borderId="0" xfId="0" applyNumberFormat="1" applyFill="1" applyAlignment="1" applyProtection="1">
      <alignment horizontal="left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PageLayoutView="0" workbookViewId="0" topLeftCell="A13">
      <selection activeCell="A42" sqref="A42:G42"/>
    </sheetView>
  </sheetViews>
  <sheetFormatPr defaultColWidth="11.57421875" defaultRowHeight="12.75"/>
  <cols>
    <col min="1" max="1" width="4.7109375" style="1" customWidth="1"/>
    <col min="2" max="2" width="11.421875" style="1" customWidth="1"/>
    <col min="3" max="3" width="14.28125" style="1" customWidth="1"/>
    <col min="4" max="4" width="21.140625" style="1" customWidth="1"/>
    <col min="5" max="5" width="6.140625" style="1" customWidth="1"/>
    <col min="6" max="6" width="10.57421875" style="1" customWidth="1"/>
    <col min="7" max="7" width="15.8515625" style="1" customWidth="1"/>
    <col min="8" max="8" width="16.140625" style="1" hidden="1" customWidth="1"/>
    <col min="9" max="9" width="15.28125" style="1" hidden="1" customWidth="1"/>
    <col min="10" max="10" width="19.7109375" style="1" hidden="1" customWidth="1"/>
    <col min="11" max="11" width="12.7109375" style="1" hidden="1" customWidth="1"/>
    <col min="12" max="12" width="9.00390625" style="1" hidden="1" customWidth="1"/>
    <col min="13" max="13" width="0" style="1" hidden="1" customWidth="1"/>
    <col min="14" max="205" width="11.57421875" style="1" customWidth="1"/>
  </cols>
  <sheetData>
    <row r="1" spans="1:256" s="2" customFormat="1" ht="12.75">
      <c r="A1" s="34" t="s">
        <v>0</v>
      </c>
      <c r="B1" s="34"/>
      <c r="C1" s="34"/>
      <c r="D1" s="20"/>
      <c r="E1" s="20"/>
      <c r="F1" s="20"/>
      <c r="G1" s="20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12.75">
      <c r="A2" s="21" t="s">
        <v>1</v>
      </c>
      <c r="B2" s="21"/>
      <c r="C2" s="21"/>
      <c r="D2" s="20"/>
      <c r="E2" s="20"/>
      <c r="F2" s="20"/>
      <c r="G2" s="20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" customFormat="1" ht="12.75">
      <c r="A3" s="20"/>
      <c r="B3" s="20"/>
      <c r="C3" s="20"/>
      <c r="D3" s="20"/>
      <c r="E3" s="20"/>
      <c r="F3" s="20"/>
      <c r="G3" s="20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15" customHeight="1">
      <c r="A4" s="20" t="s">
        <v>2</v>
      </c>
      <c r="B4" s="20"/>
      <c r="C4" s="20"/>
      <c r="D4" s="29"/>
      <c r="E4" s="29"/>
      <c r="F4" s="5" t="s">
        <v>3</v>
      </c>
      <c r="G4" s="6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7.5" customHeight="1">
      <c r="A5" s="20"/>
      <c r="B5" s="20"/>
      <c r="C5" s="20"/>
      <c r="D5" s="20"/>
      <c r="E5" s="20"/>
      <c r="F5" s="20"/>
      <c r="G5" s="20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" customFormat="1" ht="12.75">
      <c r="A6" s="20" t="s">
        <v>4</v>
      </c>
      <c r="B6" s="20"/>
      <c r="C6" s="20"/>
      <c r="D6" s="20"/>
      <c r="E6" s="20"/>
      <c r="F6" s="20"/>
      <c r="G6" s="20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" customFormat="1" ht="13.5" customHeight="1">
      <c r="A7" s="31" t="s">
        <v>40</v>
      </c>
      <c r="B7" s="31"/>
      <c r="C7" s="31"/>
      <c r="D7" s="31"/>
      <c r="E7" s="31"/>
      <c r="F7" s="31"/>
      <c r="G7" s="31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" customFormat="1" ht="13.5" customHeight="1">
      <c r="A8" s="31"/>
      <c r="B8" s="31"/>
      <c r="C8" s="31"/>
      <c r="D8" s="31"/>
      <c r="E8" s="31"/>
      <c r="F8" s="31"/>
      <c r="G8" s="31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" customFormat="1" ht="13.5" customHeight="1">
      <c r="A9" s="31"/>
      <c r="B9" s="31"/>
      <c r="C9" s="31"/>
      <c r="D9" s="31"/>
      <c r="E9" s="31"/>
      <c r="F9" s="31"/>
      <c r="G9" s="31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" customFormat="1" ht="13.5" customHeight="1">
      <c r="A10" s="31"/>
      <c r="B10" s="31"/>
      <c r="C10" s="31"/>
      <c r="D10" s="31"/>
      <c r="E10" s="31"/>
      <c r="F10" s="31"/>
      <c r="G10" s="31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" customFormat="1" ht="13.5" customHeight="1">
      <c r="A11" s="31"/>
      <c r="B11" s="31"/>
      <c r="C11" s="31"/>
      <c r="D11" s="31"/>
      <c r="E11" s="31"/>
      <c r="F11" s="31"/>
      <c r="G11" s="31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2" customFormat="1" ht="13.5" customHeight="1">
      <c r="A12" s="31"/>
      <c r="B12" s="31"/>
      <c r="C12" s="31"/>
      <c r="D12" s="31"/>
      <c r="E12" s="31"/>
      <c r="F12" s="31"/>
      <c r="G12" s="31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2" customFormat="1" ht="13.5" customHeight="1">
      <c r="A13" s="31"/>
      <c r="B13" s="31"/>
      <c r="C13" s="31"/>
      <c r="D13" s="31"/>
      <c r="E13" s="31"/>
      <c r="F13" s="31"/>
      <c r="G13" s="31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2" customFormat="1" ht="13.5" customHeight="1">
      <c r="A14" s="31"/>
      <c r="B14" s="31"/>
      <c r="C14" s="31"/>
      <c r="D14" s="31"/>
      <c r="E14" s="31"/>
      <c r="F14" s="31"/>
      <c r="G14" s="31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2" customFormat="1" ht="13.5" customHeight="1">
      <c r="A15" s="31"/>
      <c r="B15" s="31"/>
      <c r="C15" s="31"/>
      <c r="D15" s="31"/>
      <c r="E15" s="31"/>
      <c r="F15" s="31"/>
      <c r="G15" s="31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" customFormat="1" ht="13.5" customHeight="1">
      <c r="A16" s="31"/>
      <c r="B16" s="31"/>
      <c r="C16" s="31"/>
      <c r="D16" s="31"/>
      <c r="E16" s="31"/>
      <c r="F16" s="31"/>
      <c r="G16" s="31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" customFormat="1" ht="13.5" customHeight="1">
      <c r="A17" s="31"/>
      <c r="B17" s="31"/>
      <c r="C17" s="31"/>
      <c r="D17" s="31"/>
      <c r="E17" s="31"/>
      <c r="F17" s="31"/>
      <c r="G17" s="31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" customFormat="1" ht="7.5" customHeight="1">
      <c r="A18" s="32"/>
      <c r="B18" s="32"/>
      <c r="C18" s="32"/>
      <c r="D18" s="32"/>
      <c r="E18" s="32"/>
      <c r="F18" s="32"/>
      <c r="G18" s="32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" customFormat="1" ht="12.75">
      <c r="A19" s="20" t="s">
        <v>5</v>
      </c>
      <c r="B19" s="20"/>
      <c r="C19" s="20"/>
      <c r="D19" s="20"/>
      <c r="E19" s="20"/>
      <c r="F19" s="20"/>
      <c r="G19" s="20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8" s="8" customFormat="1" ht="11.25">
      <c r="A20" s="7" t="s">
        <v>6</v>
      </c>
      <c r="B20" s="7" t="s">
        <v>7</v>
      </c>
      <c r="C20" s="7" t="s">
        <v>8</v>
      </c>
      <c r="D20" s="33" t="s">
        <v>9</v>
      </c>
      <c r="E20" s="33"/>
      <c r="F20" s="7" t="s">
        <v>10</v>
      </c>
      <c r="G20" s="7" t="s">
        <v>11</v>
      </c>
      <c r="H20" s="8" t="s">
        <v>11</v>
      </c>
    </row>
    <row r="21" spans="1:256" s="2" customFormat="1" ht="15" customHeight="1">
      <c r="A21" s="9"/>
      <c r="B21" s="9"/>
      <c r="C21" s="9"/>
      <c r="D21" s="25"/>
      <c r="E21" s="25"/>
      <c r="F21" s="10"/>
      <c r="G21" s="11"/>
      <c r="H21" s="2">
        <v>100</v>
      </c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5" customHeight="1">
      <c r="A22" s="4"/>
      <c r="B22" s="4"/>
      <c r="C22" s="4"/>
      <c r="D22" s="29"/>
      <c r="E22" s="29"/>
      <c r="F22" s="4"/>
      <c r="G22" s="11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2" customFormat="1" ht="15" customHeight="1">
      <c r="A23" s="4"/>
      <c r="B23" s="4"/>
      <c r="C23" s="4"/>
      <c r="D23" s="29"/>
      <c r="E23" s="29"/>
      <c r="F23" s="4"/>
      <c r="G23" s="11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2" customFormat="1" ht="15" customHeight="1">
      <c r="A24" s="4"/>
      <c r="B24" s="4"/>
      <c r="C24" s="4"/>
      <c r="D24" s="29"/>
      <c r="E24" s="29"/>
      <c r="F24" s="4"/>
      <c r="G24" s="11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2" customFormat="1" ht="15" customHeight="1">
      <c r="A25" s="4"/>
      <c r="B25" s="4"/>
      <c r="C25" s="4"/>
      <c r="D25" s="29"/>
      <c r="E25" s="29"/>
      <c r="F25" s="4"/>
      <c r="G25" s="11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2" customFormat="1" ht="15" customHeight="1">
      <c r="A26" s="30" t="s">
        <v>12</v>
      </c>
      <c r="B26" s="30"/>
      <c r="C26" s="30"/>
      <c r="D26" s="30"/>
      <c r="E26" s="30"/>
      <c r="F26" s="30"/>
      <c r="G26" s="12">
        <f>IF(AND(G21="",G22="",G23="",G24="",G25=""),"",(ROUND(G21,2)+ROUND(G22,2)+ROUND(G23,2)+ROUND(G24,2)+ROUND(G25,2)))</f>
      </c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2" customFormat="1" ht="19.5" customHeight="1">
      <c r="A27" s="20" t="s">
        <v>13</v>
      </c>
      <c r="B27" s="20"/>
      <c r="C27" s="20">
        <f>IF(AND(G21="",G22="",G23="",G24="",G25=""),"",A62)</f>
      </c>
      <c r="D27" s="20"/>
      <c r="E27" s="20"/>
      <c r="F27" s="20"/>
      <c r="G27" s="20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2" customFormat="1" ht="7.5" customHeight="1">
      <c r="A28" s="20"/>
      <c r="B28" s="20"/>
      <c r="C28" s="20"/>
      <c r="D28" s="20"/>
      <c r="E28" s="20"/>
      <c r="F28" s="20"/>
      <c r="G28" s="20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2" customFormat="1" ht="15" customHeight="1">
      <c r="A29" s="27" t="s">
        <v>14</v>
      </c>
      <c r="B29" s="27"/>
      <c r="C29" s="27"/>
      <c r="D29" s="28" t="s">
        <v>15</v>
      </c>
      <c r="E29" s="28"/>
      <c r="F29" s="28"/>
      <c r="G29" s="28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2" customFormat="1" ht="9.75" customHeight="1">
      <c r="A30" s="20"/>
      <c r="B30" s="20"/>
      <c r="C30" s="20"/>
      <c r="D30" s="20"/>
      <c r="E30" s="20"/>
      <c r="F30" s="20"/>
      <c r="G30" s="20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2" customFormat="1" ht="15" customHeight="1">
      <c r="A31" s="24" t="s">
        <v>16</v>
      </c>
      <c r="B31" s="24"/>
      <c r="C31" s="24"/>
      <c r="D31" s="25"/>
      <c r="E31" s="25"/>
      <c r="F31" s="25"/>
      <c r="G31" s="25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2" customFormat="1" ht="8.25" customHeight="1">
      <c r="A32" s="20"/>
      <c r="B32" s="20"/>
      <c r="C32" s="20"/>
      <c r="D32" s="20"/>
      <c r="E32" s="20"/>
      <c r="F32" s="20"/>
      <c r="G32" s="20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2" customFormat="1" ht="37.5" customHeight="1">
      <c r="A33" s="26" t="s">
        <v>17</v>
      </c>
      <c r="B33" s="26"/>
      <c r="C33" s="26"/>
      <c r="D33" s="26"/>
      <c r="E33" s="26"/>
      <c r="F33" s="26"/>
      <c r="G33" s="26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2" customFormat="1" ht="10.5" customHeight="1">
      <c r="A34" s="26"/>
      <c r="B34" s="26"/>
      <c r="C34" s="26"/>
      <c r="D34" s="26"/>
      <c r="E34" s="26"/>
      <c r="F34" s="26"/>
      <c r="G34" s="26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2" customFormat="1" ht="15" customHeight="1">
      <c r="A35" s="13" t="s">
        <v>18</v>
      </c>
      <c r="B35" s="6"/>
      <c r="C35" s="24" t="s">
        <v>19</v>
      </c>
      <c r="D35" s="24"/>
      <c r="E35" s="24"/>
      <c r="F35" s="24"/>
      <c r="G35" s="14" t="s">
        <v>20</v>
      </c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2" customFormat="1" ht="12.75">
      <c r="A36" s="20"/>
      <c r="B36" s="20"/>
      <c r="C36" s="20"/>
      <c r="D36" s="20"/>
      <c r="E36" s="20"/>
      <c r="F36" s="20"/>
      <c r="G36" s="20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2" customFormat="1" ht="12.75">
      <c r="A37" s="20" t="s">
        <v>21</v>
      </c>
      <c r="B37" s="20"/>
      <c r="C37" s="20"/>
      <c r="D37" s="20"/>
      <c r="E37" s="20"/>
      <c r="F37" s="20"/>
      <c r="G37" s="20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2" customFormat="1" ht="15" customHeight="1">
      <c r="A38" s="13" t="s">
        <v>18</v>
      </c>
      <c r="B38" s="6"/>
      <c r="C38" s="20" t="s">
        <v>22</v>
      </c>
      <c r="D38" s="20"/>
      <c r="E38" s="20"/>
      <c r="F38" s="20"/>
      <c r="G38" s="14" t="s">
        <v>20</v>
      </c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2" customFormat="1" ht="9.75" customHeight="1">
      <c r="A39" s="20"/>
      <c r="B39" s="20"/>
      <c r="C39" s="20"/>
      <c r="D39" s="20"/>
      <c r="E39" s="20"/>
      <c r="F39" s="20"/>
      <c r="G39" s="20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2" customFormat="1" ht="12.75" customHeight="1">
      <c r="A40" s="23" t="s">
        <v>23</v>
      </c>
      <c r="B40" s="23"/>
      <c r="C40" s="23"/>
      <c r="D40" s="23"/>
      <c r="E40" s="23"/>
      <c r="F40" s="23"/>
      <c r="G40" s="2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2" customFormat="1" ht="15" customHeight="1">
      <c r="A41" s="13" t="s">
        <v>18</v>
      </c>
      <c r="B41" s="15"/>
      <c r="C41" s="20" t="s">
        <v>41</v>
      </c>
      <c r="D41" s="20"/>
      <c r="E41" s="20"/>
      <c r="F41" s="20"/>
      <c r="G41" s="14" t="s">
        <v>20</v>
      </c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2" customFormat="1" ht="7.5" customHeight="1">
      <c r="A42" s="20"/>
      <c r="B42" s="20"/>
      <c r="C42" s="20"/>
      <c r="D42" s="20"/>
      <c r="E42" s="20"/>
      <c r="F42" s="20"/>
      <c r="G42" s="20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2" customFormat="1" ht="12.75">
      <c r="A43" s="20" t="s">
        <v>24</v>
      </c>
      <c r="B43" s="20"/>
      <c r="C43" s="20"/>
      <c r="D43" s="20"/>
      <c r="E43" s="20"/>
      <c r="F43" s="20"/>
      <c r="G43" s="20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2" customFormat="1" ht="19.5" customHeight="1">
      <c r="A44" s="20" t="s">
        <v>25</v>
      </c>
      <c r="B44" s="20"/>
      <c r="C44" s="16" t="str">
        <f>IF(AND(G21="",G22="",G23="",G24="",G25=""),"______________",G26)</f>
        <v>______________</v>
      </c>
      <c r="D44" s="20" t="s">
        <v>26</v>
      </c>
      <c r="E44" s="20"/>
      <c r="F44" s="20"/>
      <c r="G44" s="20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2" customFormat="1" ht="19.5" customHeight="1">
      <c r="A45" s="20" t="s">
        <v>13</v>
      </c>
      <c r="B45" s="20"/>
      <c r="C45" s="20" t="str">
        <f>IF(AND(G21="",G22="",G23="",G24="",G25=""),"________________________________________________________________",A62)</f>
        <v>________________________________________________________________</v>
      </c>
      <c r="D45" s="20"/>
      <c r="E45" s="20"/>
      <c r="F45" s="20"/>
      <c r="G45" s="20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2" customFormat="1" ht="16.5" customHeight="1">
      <c r="A46" s="20"/>
      <c r="B46" s="20"/>
      <c r="C46" s="20"/>
      <c r="D46" s="20"/>
      <c r="E46" s="20"/>
      <c r="F46" s="20"/>
      <c r="G46" s="20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2" customFormat="1" ht="12.75">
      <c r="A47" s="21" t="s">
        <v>27</v>
      </c>
      <c r="B47" s="21"/>
      <c r="C47" s="21"/>
      <c r="D47" s="13"/>
      <c r="E47" s="21" t="s">
        <v>27</v>
      </c>
      <c r="F47" s="21"/>
      <c r="G47" s="21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2" customFormat="1" ht="29.25" customHeight="1">
      <c r="A48" s="21" t="s">
        <v>28</v>
      </c>
      <c r="B48" s="21"/>
      <c r="C48" s="21"/>
      <c r="D48" s="13"/>
      <c r="E48" s="21" t="s">
        <v>29</v>
      </c>
      <c r="F48" s="21"/>
      <c r="G48" s="21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10" ht="33" customHeight="1" hidden="1">
      <c r="A49" s="19">
        <f>IF(G26="",0,(ABS(G26)))</f>
        <v>0</v>
      </c>
      <c r="B49" s="17"/>
      <c r="C49" s="17" t="s">
        <v>30</v>
      </c>
      <c r="D49" s="17">
        <f>ROUNDDOWN(A49*100,0)-ROUNDDOWN(A51*100,0)</f>
        <v>0</v>
      </c>
      <c r="E49" s="17" t="str">
        <f>IF(D49=0," zero gr",CONCATENATE(" ",D49,"/100 gr"))</f>
        <v> zero gr</v>
      </c>
      <c r="F49" s="17"/>
      <c r="G49" s="17"/>
      <c r="H49" s="17"/>
      <c r="I49" s="17"/>
      <c r="J49" s="17"/>
    </row>
    <row r="50" spans="1:10" ht="33" customHeight="1" hidden="1">
      <c r="A50" s="17" t="s">
        <v>31</v>
      </c>
      <c r="B50" s="17" t="s">
        <v>32</v>
      </c>
      <c r="C50" s="17" t="s">
        <v>33</v>
      </c>
      <c r="D50" s="17" t="s">
        <v>34</v>
      </c>
      <c r="E50" s="17" t="s">
        <v>35</v>
      </c>
      <c r="F50" s="17" t="s">
        <v>36</v>
      </c>
      <c r="G50" s="17" t="s">
        <v>37</v>
      </c>
      <c r="H50" s="18" t="s">
        <v>38</v>
      </c>
      <c r="I50" s="17" t="s">
        <v>39</v>
      </c>
      <c r="J50" s="17"/>
    </row>
    <row r="51" spans="1:10" ht="33" customHeight="1" hidden="1">
      <c r="A51" s="17">
        <f>ROUNDDOWN(A49,0)</f>
        <v>0</v>
      </c>
      <c r="B51" s="17">
        <f>ROUNDDOWN(A51/10000,0)</f>
        <v>0</v>
      </c>
      <c r="C51" s="17">
        <f>ROUNDDOWN(A51/1000,0)</f>
        <v>0</v>
      </c>
      <c r="D51" s="17">
        <f>ROUNDDOWN((A51-(B51*10000))/1000,0)</f>
        <v>0</v>
      </c>
      <c r="E51" s="17"/>
      <c r="F51" s="17">
        <f>ROUNDDOWN((A51-((B51*10000)+(D51*1000)))/100,0)</f>
        <v>0</v>
      </c>
      <c r="G51" s="17">
        <f>ROUNDDOWN((A51-((B51*10000)+(D51*1000)+(F51*100)))/10,0)</f>
        <v>0</v>
      </c>
      <c r="H51" s="17">
        <f>ROUNDDOWN((A51-((B51*10000)+(D51*1000)+(F51*100)))/1,0)</f>
        <v>0</v>
      </c>
      <c r="I51" s="17">
        <f>ROUNDDOWN(A51-((B51*10000)+(D51*1000)+(F51*100)+(G51*10)),0)</f>
        <v>0</v>
      </c>
      <c r="J51" s="17"/>
    </row>
    <row r="52" spans="1:10" ht="33" customHeight="1" hidden="1">
      <c r="A52" s="17">
        <v>1</v>
      </c>
      <c r="B52" s="17">
        <f>IF(D51=0,IF(B51=1,"dziesięć ",""),"")</f>
      </c>
      <c r="C52" s="17">
        <f>IF(C51=11,"jedenaście tysięcy ","")</f>
      </c>
      <c r="D52" s="17">
        <f>IF(D51=1,IF(B51&gt;1,"jeden tysięcy ",IF(B51=1,"","jeden tysiąc ")),"")</f>
      </c>
      <c r="E52" s="17">
        <f>IF(D51=0,IF(C51=0,"","tysięcy "),"")</f>
      </c>
      <c r="F52" s="17">
        <f>IF(F51=1,"sto ","")</f>
      </c>
      <c r="G52" s="17">
        <f>IF(H51=10,"dziesięć ","")</f>
      </c>
      <c r="H52" s="17">
        <f>IF(H51=11,"jedenaście ","")</f>
      </c>
      <c r="I52" s="17">
        <f>IF(G51&lt;&gt;1,IF(I51=1,"jeden ",""),"")</f>
      </c>
      <c r="J52" s="17" t="str">
        <f>IF(A51=0,"zero ","")</f>
        <v>zero </v>
      </c>
    </row>
    <row r="53" spans="1:10" ht="33" customHeight="1" hidden="1">
      <c r="A53" s="17">
        <v>2</v>
      </c>
      <c r="B53" s="17">
        <f>IF(B51=2,"dwadzieścia ","")</f>
      </c>
      <c r="C53" s="17">
        <f>IF(C51=12,"dwanaście tysięcy ","")</f>
      </c>
      <c r="D53" s="17">
        <f>IF(B51&lt;&gt;1,IF(D51=2,"dwa tysiące ",""),"")</f>
      </c>
      <c r="E53" s="17"/>
      <c r="F53" s="17">
        <f>IF(F51=2,"dwieście ","")</f>
      </c>
      <c r="G53" s="17">
        <f>IF(G51=2,"dwadzieścia ","")</f>
      </c>
      <c r="H53" s="17">
        <f>IF(H51=12,"dwanaście ","")</f>
      </c>
      <c r="I53" s="17">
        <f>IF(G51&lt;&gt;1,IF(I51=2,"dwa ",""),"")</f>
      </c>
      <c r="J53" s="17" t="s">
        <v>26</v>
      </c>
    </row>
    <row r="54" spans="1:10" ht="33" customHeight="1" hidden="1">
      <c r="A54" s="17">
        <v>3</v>
      </c>
      <c r="B54" s="17">
        <f>IF(B51=3,"trzydzieści ","")</f>
      </c>
      <c r="C54" s="17">
        <f>IF(C51=13,"trzynaście tysięcy ","")</f>
      </c>
      <c r="D54" s="17">
        <f>IF(B51&lt;&gt;1,IF(D51=3,"trzy tysiące ",""),"")</f>
      </c>
      <c r="E54" s="17"/>
      <c r="F54" s="17">
        <f>IF(F51=3,"trzysta ","")</f>
      </c>
      <c r="G54" s="17">
        <f>IF(G51=3,"trzydzieści ","")</f>
      </c>
      <c r="H54" s="17">
        <f>IF(H51=13,"trzynaście ","")</f>
      </c>
      <c r="I54" s="17">
        <f>IF(G51&lt;&gt;1,IF(I51=3,"trzy ",""),"")</f>
      </c>
      <c r="J54" s="17"/>
    </row>
    <row r="55" spans="1:10" ht="33" customHeight="1" hidden="1">
      <c r="A55" s="17">
        <v>4</v>
      </c>
      <c r="B55" s="17">
        <f>IF(B51=4,"czterdzieści ","")</f>
      </c>
      <c r="C55" s="17">
        <f>IF(C51=14,"czternaście tysięcy ","")</f>
      </c>
      <c r="D55" s="17">
        <f>IF(B51&lt;&gt;1,IF(D51=4,"cztery tysiące ",""),"")</f>
      </c>
      <c r="E55" s="17"/>
      <c r="F55" s="17">
        <f>IF(F51=4,"czterysta ","")</f>
      </c>
      <c r="G55" s="17">
        <f>IF(G51=4,"czterdzieści ","")</f>
      </c>
      <c r="H55" s="17">
        <f>IF(H51=14,"czternaście ","")</f>
      </c>
      <c r="I55" s="17">
        <f>IF(G51&lt;&gt;1,IF(I51=4,"cztery ",""),"")</f>
      </c>
      <c r="J55" s="17"/>
    </row>
    <row r="56" spans="1:10" ht="33" customHeight="1" hidden="1">
      <c r="A56" s="17">
        <v>5</v>
      </c>
      <c r="B56" s="17">
        <f>IF(B51=5,"pięćdziesiąt ","")</f>
      </c>
      <c r="C56" s="17">
        <f>IF(C51=15,"piętnaście tysięcy ","")</f>
      </c>
      <c r="D56" s="17">
        <f>IF(B51&lt;&gt;1,IF(D51=5,"pięć tysięcy ",""),"")</f>
      </c>
      <c r="E56" s="17"/>
      <c r="F56" s="17">
        <f>IF(F51=5,"pięćset ","")</f>
      </c>
      <c r="G56" s="17">
        <f>IF(G51=5,"pięćdziesiąt ","")</f>
      </c>
      <c r="H56" s="17">
        <f>IF(H51=15,"piętnaście ","")</f>
      </c>
      <c r="I56" s="17">
        <f>IF(G51&lt;&gt;1,IF(I51=5,"pięć ",""),"")</f>
      </c>
      <c r="J56" s="17"/>
    </row>
    <row r="57" spans="1:10" ht="33" customHeight="1" hidden="1">
      <c r="A57" s="17">
        <v>6</v>
      </c>
      <c r="B57" s="17">
        <f>IF(B51=6,"sześćdziesiąt ","")</f>
      </c>
      <c r="C57" s="17">
        <f>IF(C51=16,"szesnaście tysięcy ","")</f>
      </c>
      <c r="D57" s="17">
        <f>IF(B51&lt;&gt;1,IF(D51=6,"sześć tysięcy ",""),"")</f>
      </c>
      <c r="E57" s="17"/>
      <c r="F57" s="17">
        <f>IF(F51=6,"sześćset ","")</f>
      </c>
      <c r="G57" s="17">
        <f>IF(G51=6,"sześćdziesiąt ","")</f>
      </c>
      <c r="H57" s="17">
        <f>IF(H51=16,"szesnaście ","")</f>
      </c>
      <c r="I57" s="17">
        <f>IF(G51&lt;&gt;1,IF(I51=6,"sześć ",""),"")</f>
      </c>
      <c r="J57" s="17"/>
    </row>
    <row r="58" spans="1:10" ht="33" customHeight="1" hidden="1">
      <c r="A58" s="17">
        <v>7</v>
      </c>
      <c r="B58" s="17">
        <f>IF(B51=7,"siedemdziesiąt ","")</f>
      </c>
      <c r="C58" s="17">
        <f>IF(C51=17,"siedemnaście tysięcy ","")</f>
      </c>
      <c r="D58" s="17">
        <f>IF(B51&lt;&gt;1,IF(D51=7,"siedem tysięcy ",""),"")</f>
      </c>
      <c r="E58" s="17"/>
      <c r="F58" s="17">
        <f>IF(F51=7,"siedemset ","")</f>
      </c>
      <c r="G58" s="17">
        <f>IF(G51=7,"siedemdziesiąt ","")</f>
      </c>
      <c r="H58" s="17">
        <f>IF(H51=17,"siedemnaście ","")</f>
      </c>
      <c r="I58" s="17">
        <f>IF(G51&lt;&gt;1,IF(I51=7,"siedem ",""),"")</f>
      </c>
      <c r="J58" s="17"/>
    </row>
    <row r="59" spans="1:10" ht="33" customHeight="1" hidden="1">
      <c r="A59" s="17">
        <v>8</v>
      </c>
      <c r="B59" s="17">
        <f>IF(B51=8,"osiemdziesiąt ","")</f>
      </c>
      <c r="C59" s="17">
        <f>IF(C51=18,"osiemnaście tysięcy ","")</f>
      </c>
      <c r="D59" s="17">
        <f>IF(B51&lt;&gt;1,IF(D51=8,"osiem tysięcy ",""),"")</f>
      </c>
      <c r="E59" s="17"/>
      <c r="F59" s="17">
        <f>IF(F51=8,"osiemset ","")</f>
      </c>
      <c r="G59" s="17">
        <f>IF(G51=8,"osiemdziesiąt ","")</f>
      </c>
      <c r="H59" s="17">
        <f>IF(H51=18,"osiemnaście ","")</f>
      </c>
      <c r="I59" s="17">
        <f>IF(G51&lt;&gt;1,IF(I51=8,"osiem ",""),"")</f>
      </c>
      <c r="J59" s="17"/>
    </row>
    <row r="60" spans="1:10" ht="33" customHeight="1" hidden="1">
      <c r="A60" s="17">
        <v>9</v>
      </c>
      <c r="B60" s="17">
        <f>IF(B51=9,"dziewięćdziesiąt ","")</f>
      </c>
      <c r="C60" s="17">
        <f>IF(C51=19,"dziewiętnaście tysięcy ","")</f>
      </c>
      <c r="D60" s="17">
        <f>IF(B51&lt;&gt;1,IF(D51=9,"dziewięć tysięcy ",""),"")</f>
      </c>
      <c r="E60" s="17"/>
      <c r="F60" s="17">
        <f>IF(F51=9,"dziewięćset ","")</f>
      </c>
      <c r="G60" s="17">
        <f>IF(G51=9,"dziewięćdziesiąt ","")</f>
      </c>
      <c r="H60" s="17">
        <f>IF(H51=19,"dziewiętnaście ","")</f>
      </c>
      <c r="I60" s="17">
        <f>IF(G51&lt;&gt;1,IF(I51=9,"dziewięć ",""),"")</f>
      </c>
      <c r="J60" s="17"/>
    </row>
    <row r="61" spans="1:10" ht="33" customHeight="1" hidden="1">
      <c r="A61" s="17">
        <f>IF(G26&lt;0,"minus ","")</f>
      </c>
      <c r="B61" s="17">
        <f aca="true" t="shared" si="0" ref="B61:J61">CONCATENATE(B52,B53,B54,B55,B56,B57,B58,B59,B60)</f>
      </c>
      <c r="C61" s="17">
        <f t="shared" si="0"/>
      </c>
      <c r="D61" s="17">
        <f t="shared" si="0"/>
      </c>
      <c r="E61" s="17">
        <f t="shared" si="0"/>
      </c>
      <c r="F61" s="17">
        <f t="shared" si="0"/>
      </c>
      <c r="G61" s="17">
        <f t="shared" si="0"/>
      </c>
      <c r="H61" s="17">
        <f t="shared" si="0"/>
      </c>
      <c r="I61" s="17">
        <f t="shared" si="0"/>
      </c>
      <c r="J61" s="17" t="str">
        <f t="shared" si="0"/>
        <v>zero zł</v>
      </c>
    </row>
    <row r="62" spans="1:10" ht="33" customHeight="1" hidden="1">
      <c r="A62" s="22" t="str">
        <f>CONCATENATE(A61,B61,C61,D61,E61,F61,G61,H61,I61,J61,E49)</f>
        <v>zero zł zero gr</v>
      </c>
      <c r="B62" s="22"/>
      <c r="C62" s="22"/>
      <c r="D62" s="22"/>
      <c r="E62" s="17"/>
      <c r="F62" s="17"/>
      <c r="G62" s="17"/>
      <c r="H62" s="17"/>
      <c r="I62" s="17"/>
      <c r="J62" s="17"/>
    </row>
    <row r="63" ht="33" customHeight="1" hidden="1"/>
    <row r="64" ht="33" customHeight="1" hidden="1"/>
    <row r="65" ht="33" customHeight="1" hidden="1"/>
    <row r="66" ht="33" customHeight="1"/>
    <row r="67" ht="33" customHeight="1"/>
    <row r="68" ht="33" customHeight="1"/>
    <row r="69" ht="33" customHeight="1"/>
    <row r="70" ht="33" customHeight="1"/>
    <row r="71" ht="33" customHeight="1"/>
  </sheetData>
  <sheetProtection password="B0CC" sheet="1" formatCells="0" formatColumns="0" formatRows="0" insertColumns="0" insertRows="0" insertHyperlinks="0" deleteColumns="0" deleteRows="0" sort="0" autoFilter="0" pivotTables="0"/>
  <mergeCells count="48">
    <mergeCell ref="A1:C1"/>
    <mergeCell ref="D1:G3"/>
    <mergeCell ref="A2:C2"/>
    <mergeCell ref="A3:C3"/>
    <mergeCell ref="A4:C4"/>
    <mergeCell ref="D4:E4"/>
    <mergeCell ref="A5:G5"/>
    <mergeCell ref="A6:G6"/>
    <mergeCell ref="A7:G17"/>
    <mergeCell ref="A18:G18"/>
    <mergeCell ref="A19:G19"/>
    <mergeCell ref="D20:E20"/>
    <mergeCell ref="D21:E21"/>
    <mergeCell ref="D22:E22"/>
    <mergeCell ref="D23:E23"/>
    <mergeCell ref="D24:E24"/>
    <mergeCell ref="D25:E25"/>
    <mergeCell ref="A26:F26"/>
    <mergeCell ref="A27:B27"/>
    <mergeCell ref="C27:G27"/>
    <mergeCell ref="A28:G28"/>
    <mergeCell ref="A29:C29"/>
    <mergeCell ref="D29:G29"/>
    <mergeCell ref="A30:G30"/>
    <mergeCell ref="A31:C31"/>
    <mergeCell ref="D31:G31"/>
    <mergeCell ref="A32:G32"/>
    <mergeCell ref="A33:G33"/>
    <mergeCell ref="A34:G34"/>
    <mergeCell ref="C35:F35"/>
    <mergeCell ref="A36:G36"/>
    <mergeCell ref="A37:G37"/>
    <mergeCell ref="C38:F38"/>
    <mergeCell ref="A39:G39"/>
    <mergeCell ref="A40:G40"/>
    <mergeCell ref="C41:F41"/>
    <mergeCell ref="A42:G42"/>
    <mergeCell ref="A43:G43"/>
    <mergeCell ref="A44:B44"/>
    <mergeCell ref="D44:G44"/>
    <mergeCell ref="A45:B45"/>
    <mergeCell ref="C45:G45"/>
    <mergeCell ref="A46:G46"/>
    <mergeCell ref="A47:C47"/>
    <mergeCell ref="E47:G47"/>
    <mergeCell ref="A48:C48"/>
    <mergeCell ref="E48:G48"/>
    <mergeCell ref="A62:D62"/>
  </mergeCells>
  <printOptions/>
  <pageMargins left="0.7874015748031497" right="0.7874015748031497" top="0.7874015748031497" bottom="1.1811023622047245" header="0.5118110236220472" footer="0.7874015748031497"/>
  <pageSetup firstPageNumber="1" useFirstPageNumber="1" horizontalDpi="300" verticalDpi="300" orientation="portrait" paperSize="9" r:id="rId1"/>
  <headerFooter alignWithMargins="0">
    <oddFooter>&amp;L&amp;"Verdana,Normalny"&amp;7Informacja: na odwrocie faktury której dotyczy załącznik należy nanieść informację: "opis faktury na załączonym dokumencie"
* Niepotrzebne skreślić&amp;R&amp;"Verdana,Normalny"&amp;7XLS v.2.0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WCRS opis faktury</dc:title>
  <dc:subject>ZOFiPOO</dc:subject>
  <dc:creator>Jacek Fałowski</dc:creator>
  <cp:keywords/>
  <dc:description/>
  <cp:lastModifiedBy>Artur1</cp:lastModifiedBy>
  <cp:lastPrinted>2016-09-28T10:06:32Z</cp:lastPrinted>
  <dcterms:created xsi:type="dcterms:W3CDTF">2016-12-17T11:25:35Z</dcterms:created>
  <dcterms:modified xsi:type="dcterms:W3CDTF">2016-12-17T11:25:35Z</dcterms:modified>
  <cp:category/>
  <cp:version/>
  <cp:contentType/>
  <cp:contentStatus/>
</cp:coreProperties>
</file>